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 windowWidth="21792" windowHeight="7872" activeTab="0"/>
  </bookViews>
  <sheets>
    <sheet name="Instructions" sheetId="1" r:id="rId1"/>
    <sheet name="Winter hay feeding" sheetId="2" r:id="rId2"/>
    <sheet name="Winter rangeland pasture" sheetId="3" r:id="rId3"/>
    <sheet name="Sheet1" sheetId="4" r:id="rId4"/>
  </sheets>
  <definedNames/>
  <calcPr fullCalcOnLoad="1"/>
</workbook>
</file>

<file path=xl/sharedStrings.xml><?xml version="1.0" encoding="utf-8"?>
<sst xmlns="http://schemas.openxmlformats.org/spreadsheetml/2006/main" count="237" uniqueCount="117">
  <si>
    <t>Unit</t>
  </si>
  <si>
    <t>Price or Cost/Unit</t>
  </si>
  <si>
    <t>Total Value</t>
  </si>
  <si>
    <t>Steer Calves</t>
  </si>
  <si>
    <t>Heifer Calves</t>
  </si>
  <si>
    <t>Yearling Heifers</t>
  </si>
  <si>
    <t>Cull Cows</t>
  </si>
  <si>
    <t>Cull Bulls</t>
  </si>
  <si>
    <t>Total RECEIPTS</t>
  </si>
  <si>
    <t>OPERATING COSTS</t>
  </si>
  <si>
    <t>lbs</t>
  </si>
  <si>
    <t>Salt Supplement</t>
  </si>
  <si>
    <t>Brand Inspection</t>
  </si>
  <si>
    <t>Marketing Order Promo (checkoff)</t>
  </si>
  <si>
    <t>Freight/trucking</t>
  </si>
  <si>
    <t xml:space="preserve">Marketing  </t>
  </si>
  <si>
    <t>Yearling Bulls Purchased</t>
  </si>
  <si>
    <t>Equipment (repair)</t>
  </si>
  <si>
    <t>Total OPERATING COSTS</t>
  </si>
  <si>
    <t>INCOME ABOVE OPERATING COSTS</t>
  </si>
  <si>
    <t>OWNERSHIP COSTS</t>
  </si>
  <si>
    <t>Cash Overhead:</t>
  </si>
  <si>
    <t>Taxes and Insurance</t>
  </si>
  <si>
    <t>Office</t>
  </si>
  <si>
    <t>Non-cash Overhead:</t>
  </si>
  <si>
    <t>Capital Recovery (Livestock, Equipment)</t>
  </si>
  <si>
    <t>Total OWNERSHIP COSTS</t>
  </si>
  <si>
    <t>Total COSTS</t>
  </si>
  <si>
    <t>Returns to Labor, Management, Investment</t>
  </si>
  <si>
    <t>Crop aftermath ($30/month-10/16-11/15)</t>
  </si>
  <si>
    <t>Summer Pasture ($35/month-5/1-10/15)</t>
  </si>
  <si>
    <t>miles</t>
  </si>
  <si>
    <t>Pick-up</t>
  </si>
  <si>
    <t>ATV</t>
  </si>
  <si>
    <t xml:space="preserve">Vaccine/Wormer/Etc </t>
  </si>
  <si>
    <t>Tractor/Wagon--65 hp feed off of 3 hrs/day, 166 days</t>
  </si>
  <si>
    <t>Interest on Operating Capital @ 4.75%</t>
  </si>
  <si>
    <t>year</t>
  </si>
  <si>
    <t>hours</t>
  </si>
  <si>
    <t>$/year</t>
  </si>
  <si>
    <t>tons</t>
  </si>
  <si>
    <t>cwt</t>
  </si>
  <si>
    <t>Head</t>
  </si>
  <si>
    <t>month</t>
  </si>
  <si>
    <t>inspection</t>
  </si>
  <si>
    <t>checkoff</t>
  </si>
  <si>
    <t>Units/  Head</t>
  </si>
  <si>
    <t>each</t>
  </si>
  <si>
    <t>bulls</t>
  </si>
  <si>
    <t>horses</t>
  </si>
  <si>
    <t>Start date</t>
  </si>
  <si>
    <t>End date</t>
  </si>
  <si>
    <t>Number of days</t>
  </si>
  <si>
    <t>Pounds per day</t>
  </si>
  <si>
    <t>11-16</t>
  </si>
  <si>
    <t>12-16</t>
  </si>
  <si>
    <t>4-1</t>
  </si>
  <si>
    <t>4-30</t>
  </si>
  <si>
    <t>Cows</t>
  </si>
  <si>
    <t>Type</t>
  </si>
  <si>
    <t>Calves</t>
  </si>
  <si>
    <t>Period</t>
  </si>
  <si>
    <t>Supplement Worksheet</t>
  </si>
  <si>
    <t>11/16</t>
  </si>
  <si>
    <t>Supplements - Cows</t>
  </si>
  <si>
    <t>cows</t>
  </si>
  <si>
    <t>calves</t>
  </si>
  <si>
    <t>Hay Feeding  Worksheet</t>
  </si>
  <si>
    <t>Hay-Cows , Feeding period 2</t>
  </si>
  <si>
    <t>Hay-Cows, feeding period 3</t>
  </si>
  <si>
    <t>Hay-Cows, feeding period 4</t>
  </si>
  <si>
    <t xml:space="preserve">Hay-weaned calves </t>
  </si>
  <si>
    <t>Hay-Cows, feeding period 1</t>
  </si>
  <si>
    <t>Horse (Shoes, Vet, Feed)</t>
  </si>
  <si>
    <t>Pasture Winter</t>
  </si>
  <si>
    <t>Pasture Summer</t>
  </si>
  <si>
    <t>Mineral Supplements</t>
  </si>
  <si>
    <t>pounds</t>
  </si>
  <si>
    <t>Hay-Cows</t>
  </si>
  <si>
    <t>AU</t>
  </si>
  <si>
    <t>Hay - weaned calves</t>
  </si>
  <si>
    <t>Horse trailer</t>
  </si>
  <si>
    <t>Animals</t>
  </si>
  <si>
    <t>Pair</t>
  </si>
  <si>
    <t>5-16</t>
  </si>
  <si>
    <t>No of months</t>
  </si>
  <si>
    <t>$/month</t>
  </si>
  <si>
    <t>$/season</t>
  </si>
  <si>
    <t>Pasture  Worksheet</t>
  </si>
  <si>
    <t>11-15</t>
  </si>
  <si>
    <t>1-1</t>
  </si>
  <si>
    <t>2-28</t>
  </si>
  <si>
    <t>Weaned calves</t>
  </si>
  <si>
    <t>UNIVERSITY OF CALIFORNIA COOPERATIVE EXTENSION</t>
  </si>
  <si>
    <t>Developed by:</t>
  </si>
  <si>
    <t>Karen Klonsky, Specialist in CE, klonsky@primal.ucdavis.edu</t>
  </si>
  <si>
    <t>Glen Nader, Farm Advisor, Sutter, Yuba, and Butte Counties, ganader@ucanr.edu</t>
  </si>
  <si>
    <t>Larry Forero, Farm Advisor, Shasta and Trinity Counties,  lcforero@ucanr.edu</t>
  </si>
  <si>
    <t>Siskyou Cow/Calf-Mountain Fall Born Calves</t>
  </si>
  <si>
    <t xml:space="preserve">     These worksheets calculate the gross return, operating costs and net returns for cow/calf operations.  There are two worksheets, one for winter hay feeding and a second for winter rangeland pasture.</t>
  </si>
  <si>
    <t>Data Entry and Printing</t>
  </si>
  <si>
    <t xml:space="preserve">Data should only be entered into the yellow shaded cells in the worksheets.  When you enter data the cells with forumals will automatically recalculate.  The worksheets are not password protected and none of the formulas in the cells are protected.  Therefore, if you overwrite a formula it will be lost.  It's recommended that you save a copy of this file and then save your entries to another filename.  </t>
  </si>
  <si>
    <t xml:space="preserve">Veternary Service </t>
  </si>
  <si>
    <t>Lbs./ head</t>
  </si>
  <si>
    <t>Lbs./head</t>
  </si>
  <si>
    <t xml:space="preserve">Tons/ head </t>
  </si>
  <si>
    <t xml:space="preserve">Tons/head </t>
  </si>
  <si>
    <t>Lbs./ day</t>
  </si>
  <si>
    <t>Veternary Service (preg, semen test, etc.)</t>
  </si>
  <si>
    <t xml:space="preserve">Pasture </t>
  </si>
  <si>
    <t xml:space="preserve">Winter </t>
  </si>
  <si>
    <t>Summer</t>
  </si>
  <si>
    <t xml:space="preserve">Cow/Calf-Winter Pasture Cost and Returns </t>
  </si>
  <si>
    <t>Cow/Calf-Winter Hay Feeding Costs and Returns</t>
  </si>
  <si>
    <t>Cow/Calf</t>
  </si>
  <si>
    <t xml:space="preserve"> Cow/Calf</t>
  </si>
  <si>
    <t>The worksheet are set up so printing will print the cost and returns table on page 1 and then the feeding worksheets on page 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</si>
</sst>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 #,##0.000_);_(* \(#,##0.000\);_(* &quot;-&quot;??_);_(@_)"/>
    <numFmt numFmtId="170" formatCode="_(* #,##0.000_);_(* \(#,##0.000\);_(* &quot;-&quot;???_);_(@_)"/>
    <numFmt numFmtId="171" formatCode="#,##0.0"/>
    <numFmt numFmtId="172" formatCode="#,##0.000"/>
    <numFmt numFmtId="173" formatCode="0.0"/>
    <numFmt numFmtId="174" formatCode="[$-409]dddd\,\ mmmm\ dd\,\ yyyy"/>
    <numFmt numFmtId="175" formatCode="[$-409]h:mm:ss\ AM/PM"/>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b/>
      <sz val="10"/>
      <color theme="1"/>
      <name val="Times New Roman"/>
      <family val="1"/>
    </font>
    <font>
      <sz val="10"/>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color indexed="63"/>
      </left>
      <right>
        <color indexed="63"/>
      </right>
      <top>
        <color indexed="63"/>
      </top>
      <bottom style="thin"/>
    </border>
    <border>
      <left/>
      <right/>
      <top style="thin"/>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7">
    <xf numFmtId="0" fontId="0" fillId="0" borderId="0" xfId="0" applyFont="1" applyAlignment="1">
      <alignment/>
    </xf>
    <xf numFmtId="0" fontId="42" fillId="0" borderId="10" xfId="0" applyFont="1" applyBorder="1" applyAlignment="1" applyProtection="1">
      <alignment horizontal="center" wrapText="1"/>
      <protection/>
    </xf>
    <xf numFmtId="0" fontId="0" fillId="0" borderId="0" xfId="0" applyAlignment="1">
      <alignment horizontal="center"/>
    </xf>
    <xf numFmtId="0" fontId="0" fillId="0" borderId="0" xfId="0" applyAlignment="1">
      <alignment horizontal="left" wrapText="1"/>
    </xf>
    <xf numFmtId="0" fontId="0" fillId="0" borderId="0" xfId="0" applyAlignment="1">
      <alignment wrapText="1"/>
    </xf>
    <xf numFmtId="0" fontId="43" fillId="0" borderId="10" xfId="0" applyFont="1" applyBorder="1" applyAlignment="1" applyProtection="1">
      <alignment wrapText="1"/>
      <protection/>
    </xf>
    <xf numFmtId="2" fontId="44" fillId="0" borderId="0" xfId="0" applyNumberFormat="1" applyFont="1" applyAlignment="1" applyProtection="1">
      <alignment horizontal="center"/>
      <protection/>
    </xf>
    <xf numFmtId="0" fontId="44" fillId="0" borderId="0" xfId="0" applyFont="1" applyAlignment="1" applyProtection="1">
      <alignment horizontal="right"/>
      <protection/>
    </xf>
    <xf numFmtId="0" fontId="44" fillId="0" borderId="0" xfId="0" applyFont="1" applyAlignment="1" applyProtection="1">
      <alignment horizontal="center"/>
      <protection/>
    </xf>
    <xf numFmtId="2" fontId="44" fillId="0" borderId="0" xfId="0" applyNumberFormat="1" applyFont="1" applyAlignment="1" applyProtection="1">
      <alignment horizontal="right"/>
      <protection/>
    </xf>
    <xf numFmtId="37" fontId="44" fillId="0" borderId="0" xfId="0" applyNumberFormat="1" applyFont="1" applyAlignment="1" applyProtection="1">
      <alignment horizontal="right"/>
      <protection/>
    </xf>
    <xf numFmtId="0" fontId="44" fillId="0" borderId="0" xfId="0" applyFont="1" applyAlignment="1" applyProtection="1">
      <alignment/>
      <protection/>
    </xf>
    <xf numFmtId="2" fontId="43" fillId="0" borderId="10" xfId="0" applyNumberFormat="1" applyFont="1" applyBorder="1" applyAlignment="1" applyProtection="1">
      <alignment horizontal="center" wrapText="1"/>
      <protection/>
    </xf>
    <xf numFmtId="0" fontId="43" fillId="0" borderId="10" xfId="0" applyFont="1" applyBorder="1" applyAlignment="1" applyProtection="1">
      <alignment horizontal="center" wrapText="1"/>
      <protection/>
    </xf>
    <xf numFmtId="37" fontId="43" fillId="0" borderId="10" xfId="0" applyNumberFormat="1" applyFont="1" applyBorder="1" applyAlignment="1" applyProtection="1">
      <alignment horizontal="center" wrapText="1"/>
      <protection/>
    </xf>
    <xf numFmtId="0" fontId="44" fillId="0" borderId="0" xfId="0" applyFont="1" applyAlignment="1" applyProtection="1">
      <alignment wrapText="1"/>
      <protection/>
    </xf>
    <xf numFmtId="0" fontId="44" fillId="33" borderId="0" xfId="0" applyFont="1" applyFill="1" applyAlignment="1" applyProtection="1">
      <alignment horizontal="right"/>
      <protection locked="0"/>
    </xf>
    <xf numFmtId="0" fontId="44" fillId="0" borderId="0" xfId="0" applyFont="1" applyFill="1" applyAlignment="1" applyProtection="1">
      <alignment horizontal="right"/>
      <protection locked="0"/>
    </xf>
    <xf numFmtId="2" fontId="44" fillId="33" borderId="0" xfId="0" applyNumberFormat="1" applyFont="1" applyFill="1" applyAlignment="1" applyProtection="1">
      <alignment horizontal="center"/>
      <protection locked="0"/>
    </xf>
    <xf numFmtId="0" fontId="44" fillId="0" borderId="0" xfId="0" applyFont="1" applyFill="1" applyAlignment="1" applyProtection="1">
      <alignment horizontal="center"/>
      <protection/>
    </xf>
    <xf numFmtId="44" fontId="44" fillId="33" borderId="0" xfId="44" applyFont="1" applyFill="1" applyAlignment="1" applyProtection="1">
      <alignment horizontal="right"/>
      <protection locked="0"/>
    </xf>
    <xf numFmtId="44" fontId="44" fillId="0" borderId="0" xfId="44" applyFont="1" applyAlignment="1" applyProtection="1">
      <alignment horizontal="right"/>
      <protection/>
    </xf>
    <xf numFmtId="0" fontId="44" fillId="0" borderId="10" xfId="0" applyFont="1" applyBorder="1" applyAlignment="1" applyProtection="1">
      <alignment/>
      <protection/>
    </xf>
    <xf numFmtId="2" fontId="44" fillId="0" borderId="11" xfId="0" applyNumberFormat="1" applyFont="1" applyFill="1" applyBorder="1" applyAlignment="1" applyProtection="1">
      <alignment horizontal="center"/>
      <protection locked="0"/>
    </xf>
    <xf numFmtId="0" fontId="44" fillId="0" borderId="11" xfId="0" applyFont="1" applyFill="1" applyBorder="1" applyAlignment="1" applyProtection="1">
      <alignment horizontal="center"/>
      <protection/>
    </xf>
    <xf numFmtId="0" fontId="44" fillId="0" borderId="11" xfId="0" applyFont="1" applyFill="1" applyBorder="1" applyAlignment="1" applyProtection="1">
      <alignment horizontal="right"/>
      <protection locked="0"/>
    </xf>
    <xf numFmtId="44" fontId="44" fillId="0" borderId="11" xfId="44" applyFont="1" applyFill="1" applyBorder="1" applyAlignment="1" applyProtection="1">
      <alignment horizontal="right"/>
      <protection locked="0"/>
    </xf>
    <xf numFmtId="44" fontId="44" fillId="0" borderId="11" xfId="44" applyFont="1" applyFill="1" applyBorder="1" applyAlignment="1" applyProtection="1">
      <alignment horizontal="right"/>
      <protection/>
    </xf>
    <xf numFmtId="0" fontId="44" fillId="33" borderId="0" xfId="0" applyFont="1" applyFill="1" applyAlignment="1" applyProtection="1">
      <alignment/>
      <protection/>
    </xf>
    <xf numFmtId="2" fontId="44" fillId="33" borderId="0" xfId="0" applyNumberFormat="1" applyFont="1" applyFill="1" applyAlignment="1" applyProtection="1" quotePrefix="1">
      <alignment horizontal="center"/>
      <protection locked="0"/>
    </xf>
    <xf numFmtId="0" fontId="44" fillId="33" borderId="0" xfId="0" applyFont="1" applyFill="1" applyAlignment="1" applyProtection="1" quotePrefix="1">
      <alignment horizontal="center"/>
      <protection/>
    </xf>
    <xf numFmtId="168" fontId="44" fillId="33" borderId="0" xfId="42" applyNumberFormat="1" applyFont="1" applyFill="1" applyAlignment="1" applyProtection="1">
      <alignment horizontal="right"/>
      <protection locked="0"/>
    </xf>
    <xf numFmtId="168" fontId="44" fillId="0" borderId="0" xfId="42" applyNumberFormat="1" applyFont="1" applyFill="1" applyAlignment="1" applyProtection="1">
      <alignment horizontal="right"/>
      <protection/>
    </xf>
    <xf numFmtId="169" fontId="44" fillId="0" borderId="0" xfId="42" applyNumberFormat="1" applyFont="1" applyAlignment="1" applyProtection="1">
      <alignment/>
      <protection/>
    </xf>
    <xf numFmtId="0" fontId="44" fillId="33" borderId="0" xfId="0" applyFont="1" applyFill="1" applyBorder="1" applyAlignment="1" applyProtection="1">
      <alignment/>
      <protection/>
    </xf>
    <xf numFmtId="0" fontId="44" fillId="0" borderId="0" xfId="0" applyFont="1" applyBorder="1" applyAlignment="1" applyProtection="1">
      <alignment horizontal="center"/>
      <protection/>
    </xf>
    <xf numFmtId="2" fontId="44" fillId="33" borderId="0" xfId="0" applyNumberFormat="1" applyFont="1" applyFill="1" applyBorder="1" applyAlignment="1" applyProtection="1" quotePrefix="1">
      <alignment horizontal="center"/>
      <protection locked="0"/>
    </xf>
    <xf numFmtId="0" fontId="44" fillId="33" borderId="0" xfId="0" applyFont="1" applyFill="1" applyBorder="1" applyAlignment="1" applyProtection="1" quotePrefix="1">
      <alignment horizontal="center"/>
      <protection/>
    </xf>
    <xf numFmtId="0" fontId="44" fillId="33" borderId="0" xfId="0" applyFont="1" applyFill="1" applyBorder="1" applyAlignment="1" applyProtection="1">
      <alignment horizontal="right"/>
      <protection locked="0"/>
    </xf>
    <xf numFmtId="168" fontId="44" fillId="33" borderId="0" xfId="42" applyNumberFormat="1" applyFont="1" applyFill="1" applyBorder="1" applyAlignment="1" applyProtection="1">
      <alignment horizontal="right"/>
      <protection locked="0"/>
    </xf>
    <xf numFmtId="168" fontId="44" fillId="0" borderId="0" xfId="42" applyNumberFormat="1" applyFont="1" applyFill="1" applyBorder="1" applyAlignment="1" applyProtection="1">
      <alignment horizontal="right"/>
      <protection/>
    </xf>
    <xf numFmtId="169" fontId="44" fillId="0" borderId="0" xfId="42" applyNumberFormat="1" applyFont="1" applyBorder="1" applyAlignment="1" applyProtection="1">
      <alignment/>
      <protection/>
    </xf>
    <xf numFmtId="0" fontId="44" fillId="0" borderId="0" xfId="0" applyFont="1" applyBorder="1" applyAlignment="1" applyProtection="1">
      <alignment/>
      <protection/>
    </xf>
    <xf numFmtId="0" fontId="44" fillId="33" borderId="11" xfId="0" applyFont="1" applyFill="1" applyBorder="1" applyAlignment="1" applyProtection="1">
      <alignment/>
      <protection/>
    </xf>
    <xf numFmtId="0" fontId="44" fillId="0" borderId="11" xfId="0" applyFont="1" applyBorder="1" applyAlignment="1" applyProtection="1">
      <alignment horizontal="center"/>
      <protection/>
    </xf>
    <xf numFmtId="2" fontId="44" fillId="33" borderId="11" xfId="0" applyNumberFormat="1" applyFont="1" applyFill="1" applyBorder="1" applyAlignment="1" applyProtection="1" quotePrefix="1">
      <alignment horizontal="center"/>
      <protection locked="0"/>
    </xf>
    <xf numFmtId="0" fontId="44" fillId="33" borderId="11" xfId="0" applyFont="1" applyFill="1" applyBorder="1" applyAlignment="1" applyProtection="1" quotePrefix="1">
      <alignment horizontal="center"/>
      <protection/>
    </xf>
    <xf numFmtId="0" fontId="44" fillId="33" borderId="11" xfId="0" applyFont="1" applyFill="1" applyBorder="1" applyAlignment="1" applyProtection="1">
      <alignment horizontal="right"/>
      <protection locked="0"/>
    </xf>
    <xf numFmtId="168" fontId="44" fillId="33" borderId="11" xfId="42" applyNumberFormat="1" applyFont="1" applyFill="1" applyBorder="1" applyAlignment="1" applyProtection="1">
      <alignment horizontal="right"/>
      <protection locked="0"/>
    </xf>
    <xf numFmtId="168" fontId="44" fillId="0" borderId="11" xfId="42" applyNumberFormat="1" applyFont="1" applyFill="1" applyBorder="1" applyAlignment="1" applyProtection="1">
      <alignment horizontal="right"/>
      <protection/>
    </xf>
    <xf numFmtId="169" fontId="44" fillId="0" borderId="11" xfId="42" applyNumberFormat="1" applyFont="1" applyBorder="1" applyAlignment="1" applyProtection="1">
      <alignment/>
      <protection/>
    </xf>
    <xf numFmtId="0" fontId="44" fillId="0" borderId="11" xfId="0" applyFont="1" applyBorder="1" applyAlignment="1" applyProtection="1">
      <alignment/>
      <protection/>
    </xf>
    <xf numFmtId="0" fontId="43" fillId="0" borderId="12" xfId="0" applyFont="1" applyBorder="1" applyAlignment="1" applyProtection="1">
      <alignment/>
      <protection/>
    </xf>
    <xf numFmtId="1" fontId="44" fillId="0" borderId="12" xfId="0" applyNumberFormat="1" applyFont="1" applyBorder="1" applyAlignment="1" applyProtection="1">
      <alignment horizontal="center"/>
      <protection/>
    </xf>
    <xf numFmtId="0" fontId="44" fillId="0" borderId="12" xfId="0" applyFont="1" applyBorder="1" applyAlignment="1" applyProtection="1">
      <alignment horizontal="right"/>
      <protection locked="0"/>
    </xf>
    <xf numFmtId="0" fontId="44" fillId="0" borderId="12" xfId="0" applyFont="1" applyFill="1" applyBorder="1" applyAlignment="1" applyProtection="1">
      <alignment horizontal="center"/>
      <protection/>
    </xf>
    <xf numFmtId="2" fontId="44" fillId="0" borderId="12" xfId="0" applyNumberFormat="1" applyFont="1" applyBorder="1" applyAlignment="1" applyProtection="1">
      <alignment horizontal="right"/>
      <protection locked="0"/>
    </xf>
    <xf numFmtId="44" fontId="43" fillId="0" borderId="12" xfId="44" applyFont="1" applyBorder="1" applyAlignment="1" applyProtection="1">
      <alignment horizontal="right"/>
      <protection/>
    </xf>
    <xf numFmtId="0" fontId="44" fillId="33" borderId="10" xfId="0" applyFont="1" applyFill="1" applyBorder="1" applyAlignment="1" applyProtection="1">
      <alignment/>
      <protection/>
    </xf>
    <xf numFmtId="2" fontId="44" fillId="33" borderId="10" xfId="0" applyNumberFormat="1" applyFont="1" applyFill="1" applyBorder="1" applyAlignment="1" applyProtection="1">
      <alignment horizontal="center"/>
      <protection locked="0"/>
    </xf>
    <xf numFmtId="0" fontId="44" fillId="33" borderId="10" xfId="0" applyFont="1" applyFill="1" applyBorder="1" applyAlignment="1" applyProtection="1">
      <alignment horizontal="center"/>
      <protection/>
    </xf>
    <xf numFmtId="0" fontId="44" fillId="33" borderId="10" xfId="0" applyFont="1" applyFill="1" applyBorder="1" applyAlignment="1" applyProtection="1">
      <alignment horizontal="right"/>
      <protection locked="0"/>
    </xf>
    <xf numFmtId="168" fontId="44" fillId="33" borderId="10" xfId="42" applyNumberFormat="1" applyFont="1" applyFill="1" applyBorder="1" applyAlignment="1" applyProtection="1">
      <alignment horizontal="right"/>
      <protection locked="0"/>
    </xf>
    <xf numFmtId="168" fontId="44" fillId="0" borderId="10" xfId="42" applyNumberFormat="1" applyFont="1" applyFill="1" applyBorder="1" applyAlignment="1" applyProtection="1">
      <alignment horizontal="right"/>
      <protection/>
    </xf>
    <xf numFmtId="169" fontId="44" fillId="0" borderId="10" xfId="42" applyNumberFormat="1" applyFont="1" applyBorder="1" applyAlignment="1" applyProtection="1">
      <alignment/>
      <protection/>
    </xf>
    <xf numFmtId="1" fontId="44" fillId="0" borderId="0" xfId="0" applyNumberFormat="1" applyFont="1" applyAlignment="1" applyProtection="1">
      <alignment horizontal="center"/>
      <protection/>
    </xf>
    <xf numFmtId="0" fontId="44" fillId="0" borderId="0" xfId="0" applyFont="1" applyAlignment="1" applyProtection="1">
      <alignment horizontal="right"/>
      <protection locked="0"/>
    </xf>
    <xf numFmtId="2" fontId="44" fillId="0" borderId="0" xfId="0" applyNumberFormat="1" applyFont="1" applyAlignment="1" applyProtection="1">
      <alignment horizontal="right"/>
      <protection locked="0"/>
    </xf>
    <xf numFmtId="0" fontId="44" fillId="0" borderId="0" xfId="0" applyFont="1" applyFill="1" applyAlignment="1" applyProtection="1">
      <alignment/>
      <protection/>
    </xf>
    <xf numFmtId="44" fontId="44" fillId="0" borderId="0" xfId="0" applyNumberFormat="1" applyFont="1" applyFill="1" applyAlignment="1" applyProtection="1">
      <alignment/>
      <protection/>
    </xf>
    <xf numFmtId="1" fontId="44" fillId="33" borderId="0" xfId="0" applyNumberFormat="1" applyFont="1" applyFill="1" applyAlignment="1" applyProtection="1">
      <alignment horizontal="center"/>
      <protection/>
    </xf>
    <xf numFmtId="1" fontId="44" fillId="0" borderId="0" xfId="0" applyNumberFormat="1" applyFont="1" applyFill="1" applyAlignment="1" applyProtection="1">
      <alignment horizontal="center"/>
      <protection/>
    </xf>
    <xf numFmtId="0" fontId="43" fillId="0" borderId="0" xfId="0" applyFont="1" applyFill="1" applyAlignment="1" applyProtection="1">
      <alignment/>
      <protection/>
    </xf>
    <xf numFmtId="43" fontId="44" fillId="0" borderId="0" xfId="0" applyNumberFormat="1" applyFont="1" applyFill="1" applyAlignment="1" applyProtection="1">
      <alignment/>
      <protection/>
    </xf>
    <xf numFmtId="2" fontId="44" fillId="0" borderId="10" xfId="0" applyNumberFormat="1" applyFont="1" applyFill="1" applyBorder="1" applyAlignment="1" applyProtection="1">
      <alignment horizontal="center"/>
      <protection locked="0"/>
    </xf>
    <xf numFmtId="0" fontId="44" fillId="0" borderId="10" xfId="0" applyFont="1" applyFill="1" applyBorder="1" applyAlignment="1" applyProtection="1">
      <alignment horizontal="center"/>
      <protection/>
    </xf>
    <xf numFmtId="0" fontId="44" fillId="0" borderId="10" xfId="0" applyFont="1" applyFill="1" applyBorder="1" applyAlignment="1" applyProtection="1">
      <alignment horizontal="right"/>
      <protection locked="0"/>
    </xf>
    <xf numFmtId="44" fontId="44" fillId="0" borderId="10" xfId="44" applyFont="1" applyFill="1" applyBorder="1" applyAlignment="1" applyProtection="1">
      <alignment horizontal="right"/>
      <protection locked="0"/>
    </xf>
    <xf numFmtId="43" fontId="44" fillId="0" borderId="0" xfId="0" applyNumberFormat="1" applyFont="1" applyFill="1" applyAlignment="1" applyProtection="1">
      <alignment horizontal="right"/>
      <protection locked="0"/>
    </xf>
    <xf numFmtId="2" fontId="44" fillId="33" borderId="0" xfId="0" applyNumberFormat="1" applyFont="1" applyFill="1" applyAlignment="1" applyProtection="1" quotePrefix="1">
      <alignment horizontal="center"/>
      <protection/>
    </xf>
    <xf numFmtId="43" fontId="44" fillId="33" borderId="0" xfId="42" applyNumberFormat="1" applyFont="1" applyFill="1" applyAlignment="1" applyProtection="1">
      <alignment horizontal="right"/>
      <protection locked="0"/>
    </xf>
    <xf numFmtId="43" fontId="44" fillId="0" borderId="0" xfId="42" applyNumberFormat="1" applyFont="1" applyFill="1" applyAlignment="1" applyProtection="1">
      <alignment horizontal="right"/>
      <protection/>
    </xf>
    <xf numFmtId="2" fontId="44" fillId="0" borderId="11" xfId="0" applyNumberFormat="1" applyFont="1" applyFill="1" applyBorder="1" applyAlignment="1" applyProtection="1">
      <alignment horizontal="center"/>
      <protection/>
    </xf>
    <xf numFmtId="43" fontId="44" fillId="0" borderId="11" xfId="42" applyNumberFormat="1" applyFont="1" applyFill="1" applyBorder="1" applyAlignment="1" applyProtection="1">
      <alignment horizontal="right"/>
      <protection locked="0"/>
    </xf>
    <xf numFmtId="43" fontId="44" fillId="33" borderId="11" xfId="42" applyNumberFormat="1" applyFont="1" applyFill="1" applyBorder="1" applyAlignment="1" applyProtection="1">
      <alignment horizontal="right"/>
      <protection/>
    </xf>
    <xf numFmtId="43" fontId="44" fillId="0" borderId="11" xfId="42" applyNumberFormat="1" applyFont="1" applyBorder="1" applyAlignment="1" applyProtection="1">
      <alignment/>
      <protection/>
    </xf>
    <xf numFmtId="2" fontId="44" fillId="0" borderId="0" xfId="0" applyNumberFormat="1" applyFont="1" applyFill="1" applyAlignment="1" applyProtection="1">
      <alignment horizontal="center"/>
      <protection/>
    </xf>
    <xf numFmtId="44" fontId="44" fillId="0" borderId="0" xfId="44" applyFont="1" applyFill="1" applyAlignment="1" applyProtection="1">
      <alignment horizontal="right"/>
      <protection locked="0"/>
    </xf>
    <xf numFmtId="44" fontId="44" fillId="0" borderId="0" xfId="44" applyFont="1" applyFill="1" applyAlignment="1" applyProtection="1">
      <alignment horizontal="right"/>
      <protection/>
    </xf>
    <xf numFmtId="169" fontId="44" fillId="33" borderId="0" xfId="0" applyNumberFormat="1" applyFont="1" applyFill="1" applyAlignment="1" applyProtection="1">
      <alignment horizontal="right"/>
      <protection locked="0"/>
    </xf>
    <xf numFmtId="172" fontId="44" fillId="33" borderId="0" xfId="0" applyNumberFormat="1" applyFont="1" applyFill="1" applyAlignment="1" applyProtection="1">
      <alignment horizontal="right"/>
      <protection locked="0"/>
    </xf>
    <xf numFmtId="43" fontId="44" fillId="0" borderId="0" xfId="0" applyNumberFormat="1" applyFont="1" applyAlignment="1" applyProtection="1">
      <alignment/>
      <protection/>
    </xf>
    <xf numFmtId="170" fontId="44" fillId="0" borderId="0" xfId="0" applyNumberFormat="1" applyFont="1" applyAlignment="1" applyProtection="1">
      <alignment/>
      <protection/>
    </xf>
    <xf numFmtId="3" fontId="44" fillId="33" borderId="0" xfId="0" applyNumberFormat="1" applyFont="1" applyFill="1" applyAlignment="1" applyProtection="1">
      <alignment horizontal="right"/>
      <protection locked="0"/>
    </xf>
    <xf numFmtId="3" fontId="44" fillId="0" borderId="0" xfId="0" applyNumberFormat="1" applyFont="1" applyFill="1" applyAlignment="1" applyProtection="1">
      <alignment horizontal="right"/>
      <protection locked="0"/>
    </xf>
    <xf numFmtId="166" fontId="44" fillId="33" borderId="0" xfId="44" applyNumberFormat="1" applyFont="1" applyFill="1" applyAlignment="1" applyProtection="1">
      <alignment horizontal="right"/>
      <protection locked="0"/>
    </xf>
    <xf numFmtId="6" fontId="44" fillId="0" borderId="0" xfId="0" applyNumberFormat="1" applyFont="1" applyFill="1" applyAlignment="1" applyProtection="1">
      <alignment horizontal="center"/>
      <protection/>
    </xf>
    <xf numFmtId="0" fontId="43" fillId="0" borderId="10" xfId="0" applyFont="1" applyBorder="1" applyAlignment="1" applyProtection="1">
      <alignment/>
      <protection/>
    </xf>
    <xf numFmtId="1" fontId="44" fillId="0" borderId="10" xfId="0" applyNumberFormat="1" applyFont="1" applyBorder="1" applyAlignment="1" applyProtection="1">
      <alignment horizontal="center"/>
      <protection/>
    </xf>
    <xf numFmtId="0" fontId="44" fillId="0" borderId="10" xfId="0" applyFont="1" applyBorder="1" applyAlignment="1" applyProtection="1">
      <alignment horizontal="right"/>
      <protection/>
    </xf>
    <xf numFmtId="0" fontId="44" fillId="0" borderId="10" xfId="0" applyFont="1" applyBorder="1" applyAlignment="1" applyProtection="1">
      <alignment horizontal="center"/>
      <protection/>
    </xf>
    <xf numFmtId="2" fontId="44" fillId="0" borderId="10" xfId="0" applyNumberFormat="1" applyFont="1" applyBorder="1" applyAlignment="1" applyProtection="1">
      <alignment horizontal="right"/>
      <protection/>
    </xf>
    <xf numFmtId="44" fontId="43" fillId="0" borderId="10" xfId="44" applyFont="1" applyBorder="1" applyAlignment="1" applyProtection="1">
      <alignment horizontal="right"/>
      <protection/>
    </xf>
    <xf numFmtId="2" fontId="44" fillId="0" borderId="0" xfId="0" applyNumberFormat="1" applyFont="1" applyFill="1" applyBorder="1" applyAlignment="1" applyProtection="1">
      <alignment horizontal="center"/>
      <protection/>
    </xf>
    <xf numFmtId="0" fontId="44" fillId="0" borderId="0" xfId="0" applyFont="1" applyFill="1" applyBorder="1" applyAlignment="1" applyProtection="1">
      <alignment horizontal="center"/>
      <protection/>
    </xf>
    <xf numFmtId="166" fontId="44" fillId="0" borderId="0" xfId="44" applyNumberFormat="1" applyFont="1" applyFill="1" applyBorder="1" applyAlignment="1" applyProtection="1">
      <alignment horizontal="right"/>
      <protection locked="0"/>
    </xf>
    <xf numFmtId="44" fontId="44" fillId="0" borderId="0" xfId="44" applyFont="1" applyFill="1" applyBorder="1" applyAlignment="1" applyProtection="1">
      <alignment horizontal="right"/>
      <protection locked="0"/>
    </xf>
    <xf numFmtId="44" fontId="44" fillId="0" borderId="0" xfId="44" applyFont="1" applyFill="1" applyBorder="1" applyAlignment="1" applyProtection="1">
      <alignment horizontal="right"/>
      <protection/>
    </xf>
    <xf numFmtId="0" fontId="44" fillId="0" borderId="0" xfId="0" applyFont="1" applyFill="1" applyBorder="1" applyAlignment="1" applyProtection="1">
      <alignment horizontal="right"/>
      <protection/>
    </xf>
    <xf numFmtId="2" fontId="44" fillId="0" borderId="0" xfId="0" applyNumberFormat="1" applyFont="1" applyFill="1" applyBorder="1" applyAlignment="1" applyProtection="1">
      <alignment horizontal="right"/>
      <protection/>
    </xf>
    <xf numFmtId="44" fontId="43" fillId="0" borderId="0" xfId="44" applyFont="1" applyFill="1" applyBorder="1" applyAlignment="1" applyProtection="1">
      <alignment horizontal="right"/>
      <protection/>
    </xf>
    <xf numFmtId="2" fontId="44" fillId="0" borderId="10" xfId="0" applyNumberFormat="1" applyFont="1" applyBorder="1" applyAlignment="1" applyProtection="1">
      <alignment horizontal="center"/>
      <protection/>
    </xf>
    <xf numFmtId="2" fontId="44" fillId="0" borderId="12" xfId="0" applyNumberFormat="1" applyFont="1" applyBorder="1" applyAlignment="1" applyProtection="1">
      <alignment horizontal="center"/>
      <protection/>
    </xf>
    <xf numFmtId="0" fontId="44" fillId="0" borderId="12" xfId="0" applyFont="1" applyBorder="1" applyAlignment="1" applyProtection="1">
      <alignment horizontal="right"/>
      <protection/>
    </xf>
    <xf numFmtId="0" fontId="44" fillId="0" borderId="12" xfId="0" applyFont="1" applyBorder="1" applyAlignment="1" applyProtection="1">
      <alignment horizontal="center"/>
      <protection/>
    </xf>
    <xf numFmtId="2" fontId="44" fillId="0" borderId="12" xfId="0" applyNumberFormat="1" applyFont="1" applyBorder="1" applyAlignment="1" applyProtection="1">
      <alignment horizontal="right"/>
      <protection/>
    </xf>
    <xf numFmtId="0" fontId="44" fillId="0" borderId="0" xfId="0" applyFont="1" applyAlignment="1" applyProtection="1">
      <alignment/>
      <protection/>
    </xf>
    <xf numFmtId="0" fontId="43" fillId="0" borderId="12" xfId="0" applyFont="1" applyBorder="1" applyAlignment="1" applyProtection="1">
      <alignment wrapText="1"/>
      <protection/>
    </xf>
    <xf numFmtId="2" fontId="44" fillId="0" borderId="0" xfId="0" applyNumberFormat="1" applyFont="1" applyBorder="1" applyAlignment="1" applyProtection="1">
      <alignment horizontal="center"/>
      <protection/>
    </xf>
    <xf numFmtId="0" fontId="44" fillId="0" borderId="0" xfId="0" applyFont="1" applyBorder="1" applyAlignment="1" applyProtection="1">
      <alignment horizontal="right"/>
      <protection/>
    </xf>
    <xf numFmtId="2" fontId="44" fillId="0" borderId="0" xfId="0" applyNumberFormat="1" applyFont="1" applyBorder="1" applyAlignment="1" applyProtection="1">
      <alignment horizontal="right"/>
      <protection/>
    </xf>
    <xf numFmtId="44" fontId="43" fillId="0" borderId="0" xfId="44" applyFont="1" applyBorder="1" applyAlignment="1" applyProtection="1">
      <alignment horizontal="right"/>
      <protection/>
    </xf>
    <xf numFmtId="37" fontId="44" fillId="0" borderId="0" xfId="0" applyNumberFormat="1" applyFont="1" applyFill="1" applyBorder="1" applyAlignment="1" applyProtection="1">
      <alignment horizontal="right"/>
      <protection/>
    </xf>
    <xf numFmtId="0" fontId="42" fillId="0" borderId="10" xfId="0" applyFont="1" applyBorder="1" applyAlignment="1" applyProtection="1">
      <alignment/>
      <protection/>
    </xf>
    <xf numFmtId="44" fontId="44" fillId="0" borderId="11" xfId="44" applyFont="1" applyFill="1" applyBorder="1" applyAlignment="1" applyProtection="1">
      <alignment horizontal="right" wrapText="1"/>
      <protection/>
    </xf>
    <xf numFmtId="44" fontId="44" fillId="0" borderId="10" xfId="44" applyFont="1" applyFill="1" applyBorder="1" applyAlignment="1" applyProtection="1">
      <alignment horizontal="right" wrapText="1"/>
      <protection/>
    </xf>
    <xf numFmtId="0" fontId="44" fillId="0" borderId="0" xfId="0" applyFont="1" applyBorder="1" applyAlignment="1" applyProtection="1">
      <alignment wrapText="1"/>
      <protection/>
    </xf>
    <xf numFmtId="43" fontId="44" fillId="0" borderId="0" xfId="42" applyNumberFormat="1" applyFont="1" applyBorder="1" applyAlignment="1" applyProtection="1">
      <alignment/>
      <protection/>
    </xf>
    <xf numFmtId="0" fontId="44" fillId="0" borderId="11" xfId="0" applyFont="1" applyFill="1" applyBorder="1" applyAlignment="1" applyProtection="1">
      <alignment/>
      <protection/>
    </xf>
    <xf numFmtId="0" fontId="44" fillId="0" borderId="0" xfId="0" applyFont="1" applyFill="1" applyBorder="1" applyAlignment="1" applyProtection="1">
      <alignment/>
      <protection/>
    </xf>
    <xf numFmtId="2" fontId="44" fillId="0" borderId="0" xfId="0" applyNumberFormat="1" applyFont="1" applyFill="1" applyBorder="1" applyAlignment="1" applyProtection="1" quotePrefix="1">
      <alignment horizontal="center"/>
      <protection locked="0"/>
    </xf>
    <xf numFmtId="0" fontId="44" fillId="0" borderId="0" xfId="0" applyFont="1" applyFill="1" applyBorder="1" applyAlignment="1" applyProtection="1" quotePrefix="1">
      <alignment horizontal="center"/>
      <protection/>
    </xf>
    <xf numFmtId="0" fontId="44" fillId="0" borderId="0" xfId="0" applyFont="1" applyFill="1" applyBorder="1" applyAlignment="1" applyProtection="1">
      <alignment horizontal="right"/>
      <protection locked="0"/>
    </xf>
    <xf numFmtId="168" fontId="44" fillId="0" borderId="0" xfId="42" applyNumberFormat="1" applyFont="1" applyFill="1" applyBorder="1" applyAlignment="1" applyProtection="1">
      <alignment horizontal="right"/>
      <protection locked="0"/>
    </xf>
    <xf numFmtId="169" fontId="44" fillId="0" borderId="0" xfId="42" applyNumberFormat="1" applyFont="1" applyFill="1" applyBorder="1" applyAlignment="1" applyProtection="1">
      <alignment/>
      <protection/>
    </xf>
    <xf numFmtId="44" fontId="44" fillId="0" borderId="0" xfId="0" applyNumberFormat="1" applyFont="1" applyFill="1" applyBorder="1" applyAlignment="1" applyProtection="1">
      <alignment/>
      <protection/>
    </xf>
    <xf numFmtId="43" fontId="44" fillId="0" borderId="0" xfId="0" applyNumberFormat="1" applyFont="1" applyBorder="1" applyAlignment="1" applyProtection="1">
      <alignment/>
      <protection/>
    </xf>
    <xf numFmtId="170" fontId="44" fillId="0" borderId="0" xfId="0" applyNumberFormat="1" applyFont="1" applyBorder="1" applyAlignment="1" applyProtection="1">
      <alignment/>
      <protection/>
    </xf>
    <xf numFmtId="0" fontId="45" fillId="0" borderId="0" xfId="0" applyFont="1" applyAlignment="1" applyProtection="1">
      <alignment/>
      <protection/>
    </xf>
    <xf numFmtId="2" fontId="45" fillId="0" borderId="0" xfId="0" applyNumberFormat="1" applyFont="1" applyFill="1" applyAlignment="1" applyProtection="1">
      <alignment horizontal="center"/>
      <protection/>
    </xf>
    <xf numFmtId="0" fontId="45" fillId="0" borderId="0" xfId="0" applyFont="1" applyFill="1" applyAlignment="1" applyProtection="1">
      <alignment horizontal="center"/>
      <protection/>
    </xf>
    <xf numFmtId="0" fontId="45" fillId="0" borderId="0" xfId="0" applyFont="1" applyFill="1" applyAlignment="1" applyProtection="1">
      <alignment horizontal="right"/>
      <protection locked="0"/>
    </xf>
    <xf numFmtId="44" fontId="45" fillId="0" borderId="0" xfId="44" applyFont="1" applyFill="1" applyAlignment="1" applyProtection="1">
      <alignment horizontal="right"/>
      <protection locked="0"/>
    </xf>
    <xf numFmtId="44" fontId="45" fillId="0" borderId="0" xfId="44" applyFont="1" applyFill="1" applyAlignment="1" applyProtection="1">
      <alignment horizontal="right"/>
      <protection/>
    </xf>
    <xf numFmtId="3" fontId="45" fillId="0" borderId="0" xfId="0" applyNumberFormat="1" applyFont="1" applyFill="1" applyAlignment="1" applyProtection="1">
      <alignment horizontal="right"/>
      <protection locked="0"/>
    </xf>
    <xf numFmtId="0" fontId="44" fillId="0" borderId="11" xfId="0" applyFont="1" applyFill="1" applyBorder="1" applyAlignment="1" applyProtection="1">
      <alignment horizontal="center"/>
      <protection locked="0"/>
    </xf>
    <xf numFmtId="44" fontId="44" fillId="0" borderId="11" xfId="44" applyFont="1" applyFill="1" applyBorder="1" applyAlignment="1" applyProtection="1">
      <alignment horizontal="center"/>
      <protection locked="0"/>
    </xf>
    <xf numFmtId="44" fontId="44" fillId="0" borderId="11" xfId="44" applyFont="1" applyFill="1" applyBorder="1" applyAlignment="1" applyProtection="1">
      <alignment horizontal="center"/>
      <protection/>
    </xf>
    <xf numFmtId="2" fontId="44" fillId="33" borderId="0" xfId="0" applyNumberFormat="1" applyFont="1" applyFill="1" applyAlignment="1" applyProtection="1" quotePrefix="1">
      <alignment/>
      <protection locked="0"/>
    </xf>
    <xf numFmtId="0" fontId="44" fillId="33" borderId="0" xfId="0" applyFont="1" applyFill="1" applyAlignment="1" applyProtection="1" quotePrefix="1">
      <alignment/>
      <protection/>
    </xf>
    <xf numFmtId="2" fontId="44" fillId="33" borderId="11" xfId="0" applyNumberFormat="1" applyFont="1" applyFill="1" applyBorder="1" applyAlignment="1" applyProtection="1" quotePrefix="1">
      <alignment/>
      <protection locked="0"/>
    </xf>
    <xf numFmtId="0" fontId="44" fillId="33" borderId="11" xfId="0" applyFont="1" applyFill="1" applyBorder="1" applyAlignment="1" applyProtection="1" quotePrefix="1">
      <alignment/>
      <protection/>
    </xf>
    <xf numFmtId="0" fontId="44" fillId="33" borderId="0" xfId="0" applyFont="1" applyFill="1" applyAlignment="1" applyProtection="1">
      <alignment horizontal="center"/>
      <protection locked="0"/>
    </xf>
    <xf numFmtId="0" fontId="44" fillId="33" borderId="11" xfId="0" applyFont="1" applyFill="1" applyBorder="1" applyAlignment="1" applyProtection="1">
      <alignment horizontal="center"/>
      <protection locked="0"/>
    </xf>
    <xf numFmtId="2" fontId="44" fillId="33" borderId="0" xfId="44" applyNumberFormat="1" applyFont="1" applyFill="1" applyAlignment="1" applyProtection="1">
      <alignment horizontal="center"/>
      <protection locked="0"/>
    </xf>
    <xf numFmtId="2" fontId="44" fillId="33" borderId="11" xfId="44" applyNumberFormat="1" applyFont="1" applyFill="1" applyBorder="1" applyAlignment="1" applyProtection="1">
      <alignment horizontal="center"/>
      <protection locked="0"/>
    </xf>
    <xf numFmtId="2" fontId="44" fillId="0" borderId="0" xfId="42" applyNumberFormat="1" applyFont="1" applyFill="1" applyAlignment="1" applyProtection="1">
      <alignment horizontal="center"/>
      <protection/>
    </xf>
    <xf numFmtId="2" fontId="44" fillId="0" borderId="11" xfId="42" applyNumberFormat="1" applyFont="1" applyFill="1" applyBorder="1" applyAlignment="1" applyProtection="1">
      <alignment horizontal="center"/>
      <protection/>
    </xf>
    <xf numFmtId="169" fontId="44" fillId="0" borderId="0" xfId="42" applyNumberFormat="1" applyFont="1" applyAlignment="1" applyProtection="1">
      <alignment horizontal="center"/>
      <protection/>
    </xf>
    <xf numFmtId="169" fontId="44" fillId="0" borderId="11" xfId="42" applyNumberFormat="1" applyFont="1" applyBorder="1" applyAlignment="1" applyProtection="1">
      <alignment horizontal="center"/>
      <protection/>
    </xf>
    <xf numFmtId="1" fontId="44" fillId="0" borderId="0" xfId="42" applyNumberFormat="1" applyFont="1" applyFill="1" applyAlignment="1" applyProtection="1">
      <alignment horizontal="center"/>
      <protection/>
    </xf>
    <xf numFmtId="1" fontId="44" fillId="0" borderId="11" xfId="42" applyNumberFormat="1" applyFont="1" applyFill="1" applyBorder="1" applyAlignment="1" applyProtection="1">
      <alignment horizontal="center"/>
      <protection/>
    </xf>
    <xf numFmtId="1" fontId="44" fillId="33" borderId="0" xfId="42" applyNumberFormat="1" applyFont="1" applyFill="1" applyAlignment="1" applyProtection="1">
      <alignment horizontal="center"/>
      <protection locked="0"/>
    </xf>
    <xf numFmtId="1" fontId="44" fillId="33" borderId="11" xfId="42" applyNumberFormat="1" applyFont="1" applyFill="1" applyBorder="1" applyAlignment="1" applyProtection="1">
      <alignment horizontal="center"/>
      <protection locked="0"/>
    </xf>
    <xf numFmtId="0" fontId="44" fillId="0" borderId="0" xfId="0" applyFont="1" applyAlignment="1" applyProtection="1">
      <alignment horizontal="left"/>
      <protection/>
    </xf>
    <xf numFmtId="0" fontId="44" fillId="0" borderId="11" xfId="0" applyFont="1" applyBorder="1" applyAlignment="1" applyProtection="1">
      <alignment horizontal="left"/>
      <protection/>
    </xf>
    <xf numFmtId="2" fontId="43" fillId="0" borderId="11" xfId="0" applyNumberFormat="1"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7"/>
  <sheetViews>
    <sheetView tabSelected="1" zoomScalePageLayoutView="0" workbookViewId="0" topLeftCell="A1">
      <selection activeCell="A1" sqref="A1"/>
    </sheetView>
  </sheetViews>
  <sheetFormatPr defaultColWidth="9.140625" defaultRowHeight="15"/>
  <cols>
    <col min="1" max="1" width="111.7109375" style="0" customWidth="1"/>
  </cols>
  <sheetData>
    <row r="1" ht="14.25">
      <c r="A1" s="2" t="s">
        <v>93</v>
      </c>
    </row>
    <row r="2" ht="14.25">
      <c r="A2" s="2"/>
    </row>
    <row r="3" ht="22.5" customHeight="1">
      <c r="A3" s="1" t="s">
        <v>98</v>
      </c>
    </row>
    <row r="4" ht="14.25">
      <c r="A4" s="2"/>
    </row>
    <row r="5" ht="14.25">
      <c r="A5" s="2" t="s">
        <v>94</v>
      </c>
    </row>
    <row r="6" ht="14.25">
      <c r="A6" s="2" t="s">
        <v>97</v>
      </c>
    </row>
    <row r="7" ht="14.25">
      <c r="A7" s="2" t="s">
        <v>96</v>
      </c>
    </row>
    <row r="8" ht="14.25">
      <c r="A8" s="2" t="s">
        <v>95</v>
      </c>
    </row>
    <row r="11" ht="28.5">
      <c r="A11" s="3" t="s">
        <v>99</v>
      </c>
    </row>
    <row r="13" ht="14.25">
      <c r="A13" s="2" t="s">
        <v>100</v>
      </c>
    </row>
    <row r="15" s="4" customFormat="1" ht="57">
      <c r="A15" s="4" t="s">
        <v>101</v>
      </c>
    </row>
    <row r="17" ht="14.25">
      <c r="A17" t="s">
        <v>116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44"/>
  <sheetViews>
    <sheetView zoomScalePageLayoutView="0" workbookViewId="0" topLeftCell="A1">
      <selection activeCell="A2" sqref="A2"/>
    </sheetView>
  </sheetViews>
  <sheetFormatPr defaultColWidth="9.140625" defaultRowHeight="15"/>
  <cols>
    <col min="1" max="1" width="31.28125" style="15" customWidth="1"/>
    <col min="2" max="2" width="7.8515625" style="6" customWidth="1"/>
    <col min="3" max="3" width="6.7109375" style="6" customWidth="1"/>
    <col min="4" max="4" width="8.8515625" style="7" customWidth="1"/>
    <col min="5" max="5" width="10.57421875" style="8" customWidth="1"/>
    <col min="6" max="6" width="10.57421875" style="9" customWidth="1"/>
    <col min="7" max="7" width="14.28125" style="10" customWidth="1"/>
    <col min="8" max="8" width="6.140625" style="11" customWidth="1"/>
    <col min="9" max="9" width="8.8515625" style="11" customWidth="1"/>
    <col min="10" max="10" width="6.28125" style="11" customWidth="1"/>
    <col min="11" max="12" width="8.8515625" style="11" customWidth="1"/>
    <col min="13" max="13" width="14.7109375" style="11" customWidth="1"/>
    <col min="14" max="14" width="15.57421875" style="11" customWidth="1"/>
    <col min="15" max="15" width="10.28125" style="11" customWidth="1"/>
    <col min="16" max="16" width="9.8515625" style="11" bestFit="1" customWidth="1"/>
    <col min="17" max="17" width="5.57421875" style="11" customWidth="1"/>
    <col min="18" max="16384" width="8.8515625" style="11" customWidth="1"/>
  </cols>
  <sheetData>
    <row r="1" spans="1:15" ht="15">
      <c r="A1" s="123" t="s">
        <v>113</v>
      </c>
      <c r="K1" s="42"/>
      <c r="L1" s="42"/>
      <c r="M1" s="42"/>
      <c r="N1" s="42"/>
      <c r="O1" s="42"/>
    </row>
    <row r="2" spans="1:17" s="15" customFormat="1" ht="42.75" customHeight="1">
      <c r="A2" s="5" t="s">
        <v>114</v>
      </c>
      <c r="B2" s="12" t="s">
        <v>42</v>
      </c>
      <c r="C2" s="12"/>
      <c r="D2" s="13" t="s">
        <v>46</v>
      </c>
      <c r="E2" s="13" t="s">
        <v>0</v>
      </c>
      <c r="F2" s="12" t="s">
        <v>1</v>
      </c>
      <c r="G2" s="14" t="s">
        <v>2</v>
      </c>
      <c r="K2" s="166" t="s">
        <v>67</v>
      </c>
      <c r="L2" s="166"/>
      <c r="M2" s="166"/>
      <c r="N2" s="166"/>
      <c r="O2" s="166"/>
      <c r="Q2" s="126"/>
    </row>
    <row r="3" spans="1:17" ht="12.75">
      <c r="A3" s="15" t="s">
        <v>3</v>
      </c>
      <c r="B3" s="16">
        <v>131</v>
      </c>
      <c r="C3" s="17"/>
      <c r="D3" s="18">
        <v>7.25</v>
      </c>
      <c r="E3" s="19" t="s">
        <v>41</v>
      </c>
      <c r="F3" s="20">
        <v>158</v>
      </c>
      <c r="G3" s="21">
        <f>PRODUCT(B3*D3*F3)</f>
        <v>150060.5</v>
      </c>
      <c r="I3" s="22" t="s">
        <v>59</v>
      </c>
      <c r="J3" s="22" t="s">
        <v>61</v>
      </c>
      <c r="K3" s="23" t="s">
        <v>50</v>
      </c>
      <c r="L3" s="24" t="s">
        <v>51</v>
      </c>
      <c r="M3" s="25" t="s">
        <v>52</v>
      </c>
      <c r="N3" s="26" t="s">
        <v>53</v>
      </c>
      <c r="O3" s="124" t="s">
        <v>104</v>
      </c>
      <c r="P3" s="22" t="s">
        <v>105</v>
      </c>
      <c r="Q3" s="42"/>
    </row>
    <row r="4" spans="1:17" ht="12.75">
      <c r="A4" s="15" t="s">
        <v>4</v>
      </c>
      <c r="B4" s="16">
        <v>96</v>
      </c>
      <c r="C4" s="17"/>
      <c r="D4" s="18">
        <v>6.5</v>
      </c>
      <c r="E4" s="19" t="s">
        <v>41</v>
      </c>
      <c r="F4" s="20">
        <v>173</v>
      </c>
      <c r="G4" s="21">
        <f>PRODUCT(B4*D4*F4)</f>
        <v>107952</v>
      </c>
      <c r="I4" s="28" t="s">
        <v>58</v>
      </c>
      <c r="J4" s="8">
        <v>1</v>
      </c>
      <c r="K4" s="29" t="s">
        <v>54</v>
      </c>
      <c r="L4" s="30" t="s">
        <v>55</v>
      </c>
      <c r="M4" s="16">
        <v>30</v>
      </c>
      <c r="N4" s="31">
        <v>15</v>
      </c>
      <c r="O4" s="32">
        <f>M4*N4</f>
        <v>450</v>
      </c>
      <c r="P4" s="33">
        <f>O4/2000</f>
        <v>0.225</v>
      </c>
      <c r="Q4" s="42"/>
    </row>
    <row r="5" spans="1:17" ht="12.75">
      <c r="A5" s="15" t="s">
        <v>5</v>
      </c>
      <c r="B5" s="16">
        <v>5</v>
      </c>
      <c r="C5" s="17"/>
      <c r="D5" s="18">
        <v>9</v>
      </c>
      <c r="E5" s="19" t="s">
        <v>41</v>
      </c>
      <c r="F5" s="20">
        <v>143</v>
      </c>
      <c r="G5" s="21">
        <f>PRODUCT(B5*D5*F5)</f>
        <v>6435</v>
      </c>
      <c r="I5" s="28" t="s">
        <v>58</v>
      </c>
      <c r="J5" s="8">
        <v>2</v>
      </c>
      <c r="K5" s="29" t="s">
        <v>55</v>
      </c>
      <c r="L5" s="30" t="s">
        <v>56</v>
      </c>
      <c r="M5" s="16">
        <v>105</v>
      </c>
      <c r="N5" s="31">
        <v>35</v>
      </c>
      <c r="O5" s="32">
        <f>M5*N5</f>
        <v>3675</v>
      </c>
      <c r="P5" s="33">
        <f>O5/2000</f>
        <v>1.8375</v>
      </c>
      <c r="Q5" s="42"/>
    </row>
    <row r="6" spans="1:17" ht="12.75">
      <c r="A6" s="15" t="s">
        <v>6</v>
      </c>
      <c r="B6" s="16">
        <v>27</v>
      </c>
      <c r="C6" s="17"/>
      <c r="D6" s="18">
        <v>12.5</v>
      </c>
      <c r="E6" s="19" t="s">
        <v>41</v>
      </c>
      <c r="F6" s="20">
        <v>72</v>
      </c>
      <c r="G6" s="21">
        <f>PRODUCT(B6*D6*F6)</f>
        <v>24300</v>
      </c>
      <c r="I6" s="34" t="s">
        <v>58</v>
      </c>
      <c r="J6" s="35">
        <v>3</v>
      </c>
      <c r="K6" s="36" t="s">
        <v>56</v>
      </c>
      <c r="L6" s="37" t="s">
        <v>57</v>
      </c>
      <c r="M6" s="38">
        <v>30</v>
      </c>
      <c r="N6" s="39">
        <v>15</v>
      </c>
      <c r="O6" s="40">
        <f>M6*N6</f>
        <v>450</v>
      </c>
      <c r="P6" s="41">
        <f>O6/2000</f>
        <v>0.225</v>
      </c>
      <c r="Q6" s="42"/>
    </row>
    <row r="7" spans="1:17" ht="12.75">
      <c r="A7" s="15" t="s">
        <v>7</v>
      </c>
      <c r="B7" s="16">
        <v>4</v>
      </c>
      <c r="C7" s="17"/>
      <c r="D7" s="18">
        <v>18</v>
      </c>
      <c r="E7" s="19" t="s">
        <v>41</v>
      </c>
      <c r="F7" s="20">
        <v>84.5</v>
      </c>
      <c r="G7" s="21">
        <f>PRODUCT(B7*D7*F7)</f>
        <v>6084</v>
      </c>
      <c r="I7" s="43" t="s">
        <v>58</v>
      </c>
      <c r="J7" s="44">
        <v>4</v>
      </c>
      <c r="K7" s="45"/>
      <c r="L7" s="46"/>
      <c r="M7" s="47"/>
      <c r="N7" s="48"/>
      <c r="O7" s="49"/>
      <c r="P7" s="50"/>
      <c r="Q7" s="42"/>
    </row>
    <row r="8" spans="1:17" ht="13.5" thickBot="1">
      <c r="A8" s="117" t="s">
        <v>8</v>
      </c>
      <c r="B8" s="53"/>
      <c r="C8" s="53"/>
      <c r="D8" s="54"/>
      <c r="E8" s="55"/>
      <c r="F8" s="56"/>
      <c r="G8" s="57">
        <f>SUM(G3:G7)</f>
        <v>294831.5</v>
      </c>
      <c r="I8" s="58" t="s">
        <v>60</v>
      </c>
      <c r="J8" s="22"/>
      <c r="K8" s="59"/>
      <c r="L8" s="60"/>
      <c r="M8" s="61">
        <v>42</v>
      </c>
      <c r="N8" s="62">
        <v>20</v>
      </c>
      <c r="O8" s="63">
        <f>M8*N8</f>
        <v>840</v>
      </c>
      <c r="P8" s="64">
        <f>O8/2000</f>
        <v>0.42</v>
      </c>
      <c r="Q8" s="42"/>
    </row>
    <row r="9" spans="1:17" ht="13.5" thickTop="1">
      <c r="A9" s="15" t="s">
        <v>9</v>
      </c>
      <c r="B9" s="65"/>
      <c r="C9" s="65"/>
      <c r="D9" s="66"/>
      <c r="E9" s="19"/>
      <c r="F9" s="67"/>
      <c r="K9" s="68"/>
      <c r="L9" s="68"/>
      <c r="M9" s="68"/>
      <c r="N9" s="68"/>
      <c r="O9" s="69"/>
      <c r="Q9" s="42"/>
    </row>
    <row r="10" spans="1:17" ht="26.25">
      <c r="A10" s="15" t="s">
        <v>30</v>
      </c>
      <c r="B10" s="70">
        <v>300</v>
      </c>
      <c r="C10" s="71" t="s">
        <v>65</v>
      </c>
      <c r="D10" s="16">
        <v>5.5</v>
      </c>
      <c r="E10" s="19" t="s">
        <v>43</v>
      </c>
      <c r="F10" s="20">
        <v>35</v>
      </c>
      <c r="G10" s="21">
        <f>B10*D10*F10</f>
        <v>57750</v>
      </c>
      <c r="K10" s="68"/>
      <c r="L10" s="68"/>
      <c r="M10" s="72" t="s">
        <v>62</v>
      </c>
      <c r="N10" s="72"/>
      <c r="O10" s="73"/>
      <c r="Q10" s="42"/>
    </row>
    <row r="11" spans="1:17" ht="15" customHeight="1">
      <c r="A11" s="15" t="s">
        <v>29</v>
      </c>
      <c r="B11" s="70">
        <v>300</v>
      </c>
      <c r="C11" s="71" t="s">
        <v>65</v>
      </c>
      <c r="D11" s="16">
        <v>1</v>
      </c>
      <c r="E11" s="19" t="s">
        <v>43</v>
      </c>
      <c r="F11" s="20">
        <v>30</v>
      </c>
      <c r="G11" s="21">
        <f>B11*D11*F11</f>
        <v>9000</v>
      </c>
      <c r="I11" s="22" t="s">
        <v>59</v>
      </c>
      <c r="J11" s="22" t="s">
        <v>61</v>
      </c>
      <c r="K11" s="74" t="s">
        <v>50</v>
      </c>
      <c r="L11" s="75" t="s">
        <v>51</v>
      </c>
      <c r="M11" s="76" t="s">
        <v>52</v>
      </c>
      <c r="N11" s="77" t="s">
        <v>53</v>
      </c>
      <c r="O11" s="125" t="s">
        <v>103</v>
      </c>
      <c r="P11" s="22" t="s">
        <v>106</v>
      </c>
      <c r="Q11" s="42"/>
    </row>
    <row r="12" spans="1:17" ht="12.75">
      <c r="A12" s="15" t="s">
        <v>72</v>
      </c>
      <c r="B12" s="70">
        <v>300</v>
      </c>
      <c r="C12" s="71" t="s">
        <v>65</v>
      </c>
      <c r="D12" s="78">
        <f>P4</f>
        <v>0.225</v>
      </c>
      <c r="E12" s="19" t="s">
        <v>40</v>
      </c>
      <c r="F12" s="20">
        <v>185</v>
      </c>
      <c r="G12" s="21">
        <f aca="true" t="shared" si="0" ref="G12:G18">B12*F12*D12</f>
        <v>12487.5</v>
      </c>
      <c r="I12" s="11" t="s">
        <v>58</v>
      </c>
      <c r="J12" s="28">
        <v>1</v>
      </c>
      <c r="K12" s="79" t="s">
        <v>63</v>
      </c>
      <c r="L12" s="30" t="s">
        <v>57</v>
      </c>
      <c r="M12" s="16">
        <v>165</v>
      </c>
      <c r="N12" s="80">
        <v>1.25</v>
      </c>
      <c r="O12" s="81">
        <f>M12*N12</f>
        <v>206.25</v>
      </c>
      <c r="P12" s="33">
        <f>O12/2000</f>
        <v>0.103125</v>
      </c>
      <c r="Q12" s="127"/>
    </row>
    <row r="13" spans="1:17" ht="12.75">
      <c r="A13" s="15" t="s">
        <v>68</v>
      </c>
      <c r="B13" s="70">
        <v>300</v>
      </c>
      <c r="C13" s="71" t="s">
        <v>65</v>
      </c>
      <c r="D13" s="78">
        <f>P5</f>
        <v>1.8375</v>
      </c>
      <c r="E13" s="19" t="s">
        <v>40</v>
      </c>
      <c r="F13" s="20">
        <v>185</v>
      </c>
      <c r="G13" s="21">
        <f t="shared" si="0"/>
        <v>101981.25</v>
      </c>
      <c r="I13" s="51" t="s">
        <v>58</v>
      </c>
      <c r="J13" s="51"/>
      <c r="K13" s="82"/>
      <c r="L13" s="24"/>
      <c r="M13" s="25"/>
      <c r="N13" s="83"/>
      <c r="O13" s="84">
        <f>10000/300</f>
        <v>33.333333333333336</v>
      </c>
      <c r="P13" s="85"/>
      <c r="Q13" s="127"/>
    </row>
    <row r="14" spans="1:17" ht="12.75">
      <c r="A14" s="15" t="s">
        <v>69</v>
      </c>
      <c r="B14" s="70">
        <v>300</v>
      </c>
      <c r="C14" s="71" t="s">
        <v>65</v>
      </c>
      <c r="D14" s="78">
        <f>P6</f>
        <v>0.225</v>
      </c>
      <c r="E14" s="19" t="s">
        <v>40</v>
      </c>
      <c r="F14" s="20">
        <v>185</v>
      </c>
      <c r="G14" s="21">
        <f t="shared" si="0"/>
        <v>12487.5</v>
      </c>
      <c r="K14" s="86"/>
      <c r="L14" s="19"/>
      <c r="M14" s="17"/>
      <c r="N14" s="87"/>
      <c r="O14" s="88"/>
      <c r="Q14" s="42"/>
    </row>
    <row r="15" spans="1:15" ht="12.75">
      <c r="A15" s="15" t="s">
        <v>70</v>
      </c>
      <c r="B15" s="70"/>
      <c r="C15" s="71" t="s">
        <v>65</v>
      </c>
      <c r="D15" s="78">
        <f>P7</f>
        <v>0</v>
      </c>
      <c r="E15" s="19" t="s">
        <v>40</v>
      </c>
      <c r="F15" s="20"/>
      <c r="G15" s="21">
        <f t="shared" si="0"/>
        <v>0</v>
      </c>
      <c r="K15" s="86"/>
      <c r="L15" s="19"/>
      <c r="M15" s="17"/>
      <c r="N15" s="87"/>
      <c r="O15" s="88"/>
    </row>
    <row r="16" spans="1:15" ht="12.75">
      <c r="A16" s="15" t="s">
        <v>71</v>
      </c>
      <c r="B16" s="70">
        <v>186</v>
      </c>
      <c r="C16" s="71" t="s">
        <v>66</v>
      </c>
      <c r="D16" s="89">
        <f>P8</f>
        <v>0.42</v>
      </c>
      <c r="E16" s="19" t="s">
        <v>40</v>
      </c>
      <c r="F16" s="20">
        <v>185</v>
      </c>
      <c r="G16" s="21">
        <f t="shared" si="0"/>
        <v>14452.199999999999</v>
      </c>
      <c r="K16" s="86"/>
      <c r="L16" s="19"/>
      <c r="M16" s="78"/>
      <c r="N16" s="87"/>
      <c r="O16" s="88"/>
    </row>
    <row r="17" spans="1:16" ht="12.75">
      <c r="A17" s="15" t="s">
        <v>64</v>
      </c>
      <c r="B17" s="70">
        <v>300</v>
      </c>
      <c r="C17" s="71" t="s">
        <v>65</v>
      </c>
      <c r="D17" s="90">
        <f>P12</f>
        <v>0.103125</v>
      </c>
      <c r="E17" s="19" t="s">
        <v>40</v>
      </c>
      <c r="F17" s="20">
        <v>500</v>
      </c>
      <c r="G17" s="21">
        <f t="shared" si="0"/>
        <v>15468.75</v>
      </c>
      <c r="J17" s="91"/>
      <c r="K17" s="86"/>
      <c r="L17" s="19"/>
      <c r="M17" s="17"/>
      <c r="N17" s="87"/>
      <c r="O17" s="88"/>
      <c r="P17" s="92"/>
    </row>
    <row r="18" spans="1:15" ht="12.75">
      <c r="A18" s="15" t="s">
        <v>11</v>
      </c>
      <c r="B18" s="70">
        <v>300</v>
      </c>
      <c r="C18" s="71" t="s">
        <v>65</v>
      </c>
      <c r="D18" s="93">
        <f>O13</f>
        <v>33.333333333333336</v>
      </c>
      <c r="E18" s="19" t="s">
        <v>10</v>
      </c>
      <c r="F18" s="20">
        <v>0.12</v>
      </c>
      <c r="G18" s="21">
        <f t="shared" si="0"/>
        <v>1200</v>
      </c>
      <c r="K18" s="86"/>
      <c r="L18" s="19"/>
      <c r="M18" s="94"/>
      <c r="N18" s="87"/>
      <c r="O18" s="88"/>
    </row>
    <row r="19" spans="1:15" ht="12.75">
      <c r="A19" s="15" t="s">
        <v>12</v>
      </c>
      <c r="B19" s="70">
        <v>300</v>
      </c>
      <c r="C19" s="71" t="s">
        <v>65</v>
      </c>
      <c r="D19" s="16">
        <v>1</v>
      </c>
      <c r="E19" s="19" t="s">
        <v>44</v>
      </c>
      <c r="F19" s="20">
        <v>1.05</v>
      </c>
      <c r="G19" s="21">
        <f>B19*D19*F19</f>
        <v>315</v>
      </c>
      <c r="K19" s="86"/>
      <c r="L19" s="19"/>
      <c r="M19" s="94"/>
      <c r="N19" s="87"/>
      <c r="O19" s="88"/>
    </row>
    <row r="20" spans="1:15" ht="12.75">
      <c r="A20" s="15" t="s">
        <v>13</v>
      </c>
      <c r="B20" s="70">
        <v>300</v>
      </c>
      <c r="C20" s="71" t="s">
        <v>65</v>
      </c>
      <c r="D20" s="16">
        <v>1</v>
      </c>
      <c r="E20" s="19" t="s">
        <v>45</v>
      </c>
      <c r="F20" s="20">
        <v>1</v>
      </c>
      <c r="G20" s="21">
        <f>B20*D20*F20</f>
        <v>300</v>
      </c>
      <c r="K20" s="86"/>
      <c r="L20" s="19"/>
      <c r="M20" s="17"/>
      <c r="N20" s="87"/>
      <c r="O20" s="88"/>
    </row>
    <row r="21" spans="1:15" ht="12.75">
      <c r="A21" s="15" t="s">
        <v>14</v>
      </c>
      <c r="B21" s="71"/>
      <c r="C21" s="71"/>
      <c r="D21" s="16">
        <v>480</v>
      </c>
      <c r="E21" s="19" t="s">
        <v>31</v>
      </c>
      <c r="F21" s="20">
        <v>5</v>
      </c>
      <c r="G21" s="21">
        <f>PRODUCT(D21:F21)</f>
        <v>2400</v>
      </c>
      <c r="K21" s="86"/>
      <c r="L21" s="19"/>
      <c r="M21" s="17"/>
      <c r="N21" s="87"/>
      <c r="O21" s="88"/>
    </row>
    <row r="22" spans="1:15" ht="12.75">
      <c r="A22" s="15" t="s">
        <v>15</v>
      </c>
      <c r="B22" s="70">
        <v>300</v>
      </c>
      <c r="C22" s="71" t="s">
        <v>65</v>
      </c>
      <c r="D22" s="16">
        <v>1</v>
      </c>
      <c r="E22" s="19" t="s">
        <v>47</v>
      </c>
      <c r="F22" s="20">
        <v>10.5</v>
      </c>
      <c r="G22" s="21">
        <f>F22*D22*B22</f>
        <v>3150</v>
      </c>
      <c r="K22" s="86"/>
      <c r="L22" s="19"/>
      <c r="M22" s="17"/>
      <c r="N22" s="87"/>
      <c r="O22" s="88"/>
    </row>
    <row r="23" spans="1:15" ht="12.75">
      <c r="A23" s="15" t="s">
        <v>73</v>
      </c>
      <c r="B23" s="70">
        <v>4</v>
      </c>
      <c r="C23" s="71" t="s">
        <v>49</v>
      </c>
      <c r="D23" s="16">
        <v>1</v>
      </c>
      <c r="E23" s="19" t="s">
        <v>47</v>
      </c>
      <c r="F23" s="20">
        <v>1500</v>
      </c>
      <c r="G23" s="21">
        <f>F23*D23*B23</f>
        <v>6000</v>
      </c>
      <c r="K23" s="86"/>
      <c r="L23" s="19"/>
      <c r="M23" s="17"/>
      <c r="N23" s="87"/>
      <c r="O23" s="88"/>
    </row>
    <row r="24" spans="1:15" ht="12.75">
      <c r="A24" s="15" t="s">
        <v>16</v>
      </c>
      <c r="B24" s="70">
        <v>4</v>
      </c>
      <c r="C24" s="71" t="s">
        <v>48</v>
      </c>
      <c r="D24" s="16">
        <v>1</v>
      </c>
      <c r="E24" s="19" t="s">
        <v>47</v>
      </c>
      <c r="F24" s="20">
        <v>4000</v>
      </c>
      <c r="G24" s="21">
        <f>F24*D24*B24</f>
        <v>16000</v>
      </c>
      <c r="K24" s="86"/>
      <c r="L24" s="19"/>
      <c r="M24" s="17"/>
      <c r="N24" s="87"/>
      <c r="O24" s="88"/>
    </row>
    <row r="25" spans="1:15" ht="12.75">
      <c r="A25" s="15" t="s">
        <v>34</v>
      </c>
      <c r="B25" s="70">
        <v>300</v>
      </c>
      <c r="C25" s="71" t="s">
        <v>65</v>
      </c>
      <c r="D25" s="93">
        <v>1</v>
      </c>
      <c r="E25" s="19" t="s">
        <v>47</v>
      </c>
      <c r="F25" s="20">
        <v>35</v>
      </c>
      <c r="G25" s="21">
        <f>F25*D25*B25</f>
        <v>10500</v>
      </c>
      <c r="K25" s="86"/>
      <c r="L25" s="19"/>
      <c r="M25" s="17"/>
      <c r="N25" s="87"/>
      <c r="O25" s="88"/>
    </row>
    <row r="26" spans="1:15" ht="12.75">
      <c r="A26" s="15" t="s">
        <v>102</v>
      </c>
      <c r="B26" s="70">
        <v>300</v>
      </c>
      <c r="C26" s="71" t="s">
        <v>65</v>
      </c>
      <c r="D26" s="93">
        <v>1</v>
      </c>
      <c r="E26" s="19" t="s">
        <v>47</v>
      </c>
      <c r="F26" s="20">
        <v>10</v>
      </c>
      <c r="G26" s="21">
        <f>F26*D26*B26</f>
        <v>3000</v>
      </c>
      <c r="K26" s="86"/>
      <c r="L26" s="19"/>
      <c r="M26" s="94"/>
      <c r="N26" s="87"/>
      <c r="O26" s="88"/>
    </row>
    <row r="27" spans="1:15" ht="12.75">
      <c r="A27" s="15" t="s">
        <v>32</v>
      </c>
      <c r="B27" s="65"/>
      <c r="C27" s="65"/>
      <c r="D27" s="93">
        <v>25000</v>
      </c>
      <c r="E27" s="19" t="s">
        <v>31</v>
      </c>
      <c r="F27" s="20">
        <v>0.56</v>
      </c>
      <c r="G27" s="21">
        <f>PRODUCT(D27:F27)</f>
        <v>14000.000000000002</v>
      </c>
      <c r="K27" s="86"/>
      <c r="L27" s="19"/>
      <c r="M27" s="94"/>
      <c r="N27" s="87"/>
      <c r="O27" s="88"/>
    </row>
    <row r="28" spans="1:15" ht="12.75">
      <c r="A28" s="15" t="s">
        <v>81</v>
      </c>
      <c r="B28" s="65"/>
      <c r="C28" s="65"/>
      <c r="D28" s="93">
        <v>10000</v>
      </c>
      <c r="E28" s="19" t="s">
        <v>31</v>
      </c>
      <c r="F28" s="20">
        <v>0.2</v>
      </c>
      <c r="G28" s="21">
        <f>PRODUCT(D28:F28)</f>
        <v>2000</v>
      </c>
      <c r="K28" s="86"/>
      <c r="L28" s="19"/>
      <c r="M28" s="94"/>
      <c r="N28" s="87"/>
      <c r="O28" s="88"/>
    </row>
    <row r="29" spans="1:15" ht="12.75">
      <c r="A29" s="15" t="s">
        <v>33</v>
      </c>
      <c r="B29" s="65"/>
      <c r="C29" s="65"/>
      <c r="D29" s="93">
        <v>1</v>
      </c>
      <c r="E29" s="19" t="s">
        <v>37</v>
      </c>
      <c r="F29" s="20">
        <v>3000</v>
      </c>
      <c r="G29" s="21">
        <f>PRODUCT(D29:F29)</f>
        <v>3000</v>
      </c>
      <c r="K29" s="86"/>
      <c r="L29" s="19"/>
      <c r="M29" s="94"/>
      <c r="N29" s="87"/>
      <c r="O29" s="88"/>
    </row>
    <row r="30" spans="1:15" ht="26.25">
      <c r="A30" s="15" t="s">
        <v>35</v>
      </c>
      <c r="B30" s="65"/>
      <c r="C30" s="65"/>
      <c r="D30" s="93">
        <v>498</v>
      </c>
      <c r="E30" s="19" t="s">
        <v>38</v>
      </c>
      <c r="F30" s="20">
        <v>22</v>
      </c>
      <c r="G30" s="21">
        <f>PRODUCT(D30:F30)</f>
        <v>10956</v>
      </c>
      <c r="K30" s="86"/>
      <c r="L30" s="19"/>
      <c r="M30" s="94"/>
      <c r="N30" s="87"/>
      <c r="O30" s="88"/>
    </row>
    <row r="31" spans="1:15" ht="12.75">
      <c r="A31" s="15" t="s">
        <v>17</v>
      </c>
      <c r="B31" s="65"/>
      <c r="C31" s="65"/>
      <c r="D31" s="16">
        <v>1</v>
      </c>
      <c r="E31" s="19" t="s">
        <v>39</v>
      </c>
      <c r="F31" s="20">
        <v>2000</v>
      </c>
      <c r="G31" s="21">
        <f>PRODUCT(D31:F31)</f>
        <v>2000</v>
      </c>
      <c r="K31" s="86"/>
      <c r="L31" s="19"/>
      <c r="M31" s="94"/>
      <c r="N31" s="87"/>
      <c r="O31" s="88"/>
    </row>
    <row r="32" spans="1:15" ht="12.75">
      <c r="A32" s="15" t="s">
        <v>36</v>
      </c>
      <c r="B32" s="65"/>
      <c r="C32" s="65"/>
      <c r="D32" s="95">
        <v>70000</v>
      </c>
      <c r="E32" s="96">
        <v>100</v>
      </c>
      <c r="F32" s="20">
        <v>4.75</v>
      </c>
      <c r="G32" s="21">
        <f>+D32*(F32/100)</f>
        <v>3325</v>
      </c>
      <c r="K32" s="86"/>
      <c r="L32" s="19"/>
      <c r="M32" s="17"/>
      <c r="N32" s="87"/>
      <c r="O32" s="88"/>
    </row>
    <row r="33" spans="1:15" ht="12.75">
      <c r="A33" s="5" t="s">
        <v>18</v>
      </c>
      <c r="B33" s="98"/>
      <c r="C33" s="98"/>
      <c r="D33" s="99"/>
      <c r="E33" s="100"/>
      <c r="F33" s="101"/>
      <c r="G33" s="102">
        <f>SUM(G10:G32)</f>
        <v>301773.2</v>
      </c>
      <c r="K33" s="103"/>
      <c r="L33" s="104"/>
      <c r="M33" s="105"/>
      <c r="N33" s="106"/>
      <c r="O33" s="107"/>
    </row>
    <row r="34" spans="1:15" ht="26.25">
      <c r="A34" s="5" t="s">
        <v>19</v>
      </c>
      <c r="B34" s="98"/>
      <c r="C34" s="98"/>
      <c r="D34" s="99"/>
      <c r="E34" s="100"/>
      <c r="F34" s="101"/>
      <c r="G34" s="102">
        <f>+G8-G33</f>
        <v>-6941.700000000012</v>
      </c>
      <c r="K34" s="103"/>
      <c r="L34" s="104"/>
      <c r="M34" s="108"/>
      <c r="N34" s="109"/>
      <c r="O34" s="110"/>
    </row>
    <row r="35" spans="1:15" ht="12.75">
      <c r="A35" s="15" t="s">
        <v>20</v>
      </c>
      <c r="K35" s="103"/>
      <c r="L35" s="104"/>
      <c r="M35" s="108"/>
      <c r="N35" s="109"/>
      <c r="O35" s="110"/>
    </row>
    <row r="36" spans="1:15" ht="12.75">
      <c r="A36" s="15" t="s">
        <v>21</v>
      </c>
      <c r="K36" s="103"/>
      <c r="L36" s="104"/>
      <c r="M36" s="108"/>
      <c r="N36" s="109"/>
      <c r="O36" s="122"/>
    </row>
    <row r="37" spans="1:15" ht="12.75">
      <c r="A37" s="15" t="s">
        <v>22</v>
      </c>
      <c r="G37" s="20">
        <v>6000</v>
      </c>
      <c r="K37" s="103"/>
      <c r="L37" s="104"/>
      <c r="M37" s="108"/>
      <c r="N37" s="109"/>
      <c r="O37" s="122"/>
    </row>
    <row r="38" spans="1:15" ht="12.75">
      <c r="A38" s="15" t="s">
        <v>23</v>
      </c>
      <c r="G38" s="20">
        <v>2000</v>
      </c>
      <c r="K38" s="103"/>
      <c r="L38" s="104"/>
      <c r="M38" s="108"/>
      <c r="N38" s="109"/>
      <c r="O38" s="106"/>
    </row>
    <row r="39" spans="1:15" ht="12.75">
      <c r="A39" s="15" t="s">
        <v>24</v>
      </c>
      <c r="G39" s="20"/>
      <c r="K39" s="103"/>
      <c r="L39" s="104"/>
      <c r="M39" s="108"/>
      <c r="N39" s="109"/>
      <c r="O39" s="106"/>
    </row>
    <row r="40" spans="1:15" ht="12.75">
      <c r="A40" s="116" t="s">
        <v>25</v>
      </c>
      <c r="G40" s="20">
        <v>27515</v>
      </c>
      <c r="K40" s="103"/>
      <c r="L40" s="104"/>
      <c r="M40" s="108"/>
      <c r="N40" s="109"/>
      <c r="O40" s="106"/>
    </row>
    <row r="41" spans="1:15" ht="12.75">
      <c r="A41" s="5" t="s">
        <v>26</v>
      </c>
      <c r="B41" s="111"/>
      <c r="C41" s="111"/>
      <c r="D41" s="99"/>
      <c r="E41" s="100"/>
      <c r="F41" s="101"/>
      <c r="G41" s="102">
        <f>SUM(G37:G40)</f>
        <v>35515</v>
      </c>
      <c r="K41" s="103"/>
      <c r="L41" s="104"/>
      <c r="M41" s="108"/>
      <c r="N41" s="109"/>
      <c r="O41" s="106"/>
    </row>
    <row r="42" spans="1:15" ht="12.75">
      <c r="A42" s="5" t="s">
        <v>27</v>
      </c>
      <c r="B42" s="111"/>
      <c r="C42" s="111"/>
      <c r="D42" s="99"/>
      <c r="E42" s="100"/>
      <c r="F42" s="101"/>
      <c r="G42" s="102">
        <f>+G33+G41</f>
        <v>337288.2</v>
      </c>
      <c r="K42" s="118"/>
      <c r="L42" s="35"/>
      <c r="M42" s="119"/>
      <c r="N42" s="120"/>
      <c r="O42" s="121"/>
    </row>
    <row r="43" spans="1:15" ht="27" thickBot="1">
      <c r="A43" s="117" t="s">
        <v>28</v>
      </c>
      <c r="B43" s="112"/>
      <c r="C43" s="112"/>
      <c r="D43" s="113"/>
      <c r="E43" s="114"/>
      <c r="F43" s="115"/>
      <c r="G43" s="57">
        <f>+G8-G42</f>
        <v>-42456.70000000001</v>
      </c>
      <c r="K43" s="118"/>
      <c r="L43" s="35"/>
      <c r="M43" s="119"/>
      <c r="N43" s="120"/>
      <c r="O43" s="121"/>
    </row>
    <row r="44" spans="11:15" ht="13.5" thickTop="1">
      <c r="K44" s="118"/>
      <c r="L44" s="35"/>
      <c r="M44" s="119"/>
      <c r="N44" s="120"/>
      <c r="O44" s="121"/>
    </row>
  </sheetData>
  <sheetProtection/>
  <mergeCells count="1">
    <mergeCell ref="K2:O2"/>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
    </sheetView>
  </sheetViews>
  <sheetFormatPr defaultColWidth="9.140625" defaultRowHeight="15"/>
  <cols>
    <col min="1" max="1" width="30.00390625" style="11" customWidth="1"/>
    <col min="2" max="2" width="7.8515625" style="6" customWidth="1"/>
    <col min="3" max="3" width="6.8515625" style="6" customWidth="1"/>
    <col min="4" max="4" width="8.57421875" style="7" customWidth="1"/>
    <col min="5" max="5" width="9.57421875" style="8" customWidth="1"/>
    <col min="6" max="6" width="10.140625" style="9" customWidth="1"/>
    <col min="7" max="7" width="13.421875" style="10" customWidth="1"/>
    <col min="8" max="8" width="6.28125" style="11" customWidth="1"/>
    <col min="9" max="9" width="8.8515625" style="11" customWidth="1"/>
    <col min="10" max="10" width="7.00390625" style="11" customWidth="1"/>
    <col min="11" max="12" width="8.8515625" style="11" customWidth="1"/>
    <col min="13" max="13" width="14.7109375" style="11" customWidth="1"/>
    <col min="14" max="14" width="15.57421875" style="11" customWidth="1"/>
    <col min="15" max="15" width="9.57421875" style="11" customWidth="1"/>
    <col min="16" max="16" width="9.8515625" style="11" bestFit="1" customWidth="1"/>
    <col min="17" max="17" width="5.57421875" style="11" customWidth="1"/>
    <col min="18" max="16384" width="8.8515625" style="11" customWidth="1"/>
  </cols>
  <sheetData>
    <row r="1" spans="1:15" ht="26.25">
      <c r="A1" s="5" t="s">
        <v>112</v>
      </c>
      <c r="K1" s="42"/>
      <c r="L1" s="42"/>
      <c r="M1" s="42"/>
      <c r="N1" s="42"/>
      <c r="O1" s="42"/>
    </row>
    <row r="2" spans="1:17" s="15" customFormat="1" ht="31.5" customHeight="1">
      <c r="A2" s="5" t="s">
        <v>115</v>
      </c>
      <c r="B2" s="12" t="s">
        <v>42</v>
      </c>
      <c r="C2" s="12"/>
      <c r="D2" s="13" t="s">
        <v>46</v>
      </c>
      <c r="E2" s="13" t="s">
        <v>0</v>
      </c>
      <c r="F2" s="12" t="s">
        <v>1</v>
      </c>
      <c r="G2" s="14" t="s">
        <v>2</v>
      </c>
      <c r="K2" s="166" t="s">
        <v>88</v>
      </c>
      <c r="L2" s="166"/>
      <c r="M2" s="166"/>
      <c r="N2" s="166"/>
      <c r="O2" s="166"/>
      <c r="P2" s="126"/>
      <c r="Q2" s="126"/>
    </row>
    <row r="3" spans="1:17" ht="12.75">
      <c r="A3" s="11" t="s">
        <v>3</v>
      </c>
      <c r="B3" s="16">
        <v>131</v>
      </c>
      <c r="C3" s="17"/>
      <c r="D3" s="18">
        <v>6.38</v>
      </c>
      <c r="E3" s="19" t="s">
        <v>41</v>
      </c>
      <c r="F3" s="20">
        <v>103.62</v>
      </c>
      <c r="G3" s="21">
        <f>PRODUCT(B3*D3*F3)</f>
        <v>86603.5236</v>
      </c>
      <c r="I3" s="100" t="s">
        <v>82</v>
      </c>
      <c r="J3" s="100" t="s">
        <v>109</v>
      </c>
      <c r="K3" s="23" t="s">
        <v>50</v>
      </c>
      <c r="L3" s="24" t="s">
        <v>51</v>
      </c>
      <c r="M3" s="145" t="s">
        <v>85</v>
      </c>
      <c r="N3" s="146" t="s">
        <v>86</v>
      </c>
      <c r="O3" s="147" t="s">
        <v>87</v>
      </c>
      <c r="P3" s="42"/>
      <c r="Q3" s="42"/>
    </row>
    <row r="4" spans="1:16" ht="12.75">
      <c r="A4" s="11" t="s">
        <v>4</v>
      </c>
      <c r="B4" s="16">
        <v>86</v>
      </c>
      <c r="C4" s="17"/>
      <c r="D4" s="18">
        <v>6.15</v>
      </c>
      <c r="E4" s="19" t="s">
        <v>41</v>
      </c>
      <c r="F4" s="20">
        <v>92.29</v>
      </c>
      <c r="G4" s="21">
        <f>PRODUCT(B4*D4*F4)</f>
        <v>48812.181000000004</v>
      </c>
      <c r="I4" s="19" t="s">
        <v>83</v>
      </c>
      <c r="J4" s="164" t="s">
        <v>110</v>
      </c>
      <c r="K4" s="148" t="s">
        <v>54</v>
      </c>
      <c r="L4" s="149" t="s">
        <v>84</v>
      </c>
      <c r="M4" s="152">
        <v>6</v>
      </c>
      <c r="N4" s="154">
        <v>23.3333333333333</v>
      </c>
      <c r="O4" s="156">
        <f>M4*N4</f>
        <v>139.9999999999998</v>
      </c>
      <c r="P4" s="33"/>
    </row>
    <row r="5" spans="1:16" ht="12.75">
      <c r="A5" s="11" t="s">
        <v>5</v>
      </c>
      <c r="B5" s="16">
        <v>15</v>
      </c>
      <c r="C5" s="17"/>
      <c r="D5" s="18">
        <v>8.25</v>
      </c>
      <c r="E5" s="19" t="s">
        <v>41</v>
      </c>
      <c r="F5" s="20">
        <v>90.77</v>
      </c>
      <c r="G5" s="21">
        <f>PRODUCT(B5*D5*F5)</f>
        <v>11232.7875</v>
      </c>
      <c r="I5" s="24" t="s">
        <v>83</v>
      </c>
      <c r="J5" s="165" t="s">
        <v>111</v>
      </c>
      <c r="K5" s="150" t="s">
        <v>84</v>
      </c>
      <c r="L5" s="151" t="s">
        <v>89</v>
      </c>
      <c r="M5" s="153">
        <v>6</v>
      </c>
      <c r="N5" s="155">
        <v>35</v>
      </c>
      <c r="O5" s="157">
        <f>M5*N5</f>
        <v>210</v>
      </c>
      <c r="P5" s="33"/>
    </row>
    <row r="6" spans="1:17" ht="12.75">
      <c r="A6" s="11" t="s">
        <v>6</v>
      </c>
      <c r="B6" s="16">
        <v>27</v>
      </c>
      <c r="C6" s="17"/>
      <c r="D6" s="18">
        <v>12.5</v>
      </c>
      <c r="E6" s="19" t="s">
        <v>41</v>
      </c>
      <c r="F6" s="20">
        <v>0.49</v>
      </c>
      <c r="G6" s="21">
        <f>PRODUCT(B6*D6*F6)</f>
        <v>165.375</v>
      </c>
      <c r="I6" s="129"/>
      <c r="J6" s="104"/>
      <c r="K6" s="130"/>
      <c r="L6" s="131"/>
      <c r="M6" s="132"/>
      <c r="N6" s="133"/>
      <c r="O6" s="40"/>
      <c r="P6" s="134"/>
      <c r="Q6" s="129"/>
    </row>
    <row r="7" spans="1:17" ht="12.75">
      <c r="A7" s="11" t="s">
        <v>7</v>
      </c>
      <c r="B7" s="16">
        <v>4</v>
      </c>
      <c r="C7" s="17"/>
      <c r="D7" s="18">
        <v>6</v>
      </c>
      <c r="E7" s="19" t="s">
        <v>41</v>
      </c>
      <c r="F7" s="20">
        <v>55.1</v>
      </c>
      <c r="G7" s="21">
        <f>PRODUCT(B7*D7*F7)</f>
        <v>1322.4</v>
      </c>
      <c r="I7" s="129"/>
      <c r="J7" s="104"/>
      <c r="K7" s="130"/>
      <c r="L7" s="131"/>
      <c r="M7" s="132"/>
      <c r="N7" s="133"/>
      <c r="O7" s="40"/>
      <c r="P7" s="134"/>
      <c r="Q7" s="129"/>
    </row>
    <row r="8" spans="1:15" ht="13.5" thickBot="1">
      <c r="A8" s="52" t="s">
        <v>8</v>
      </c>
      <c r="B8" s="53"/>
      <c r="C8" s="53"/>
      <c r="D8" s="54"/>
      <c r="E8" s="55"/>
      <c r="F8" s="56"/>
      <c r="G8" s="57">
        <f>SUM(G3:G7)</f>
        <v>148136.2671</v>
      </c>
      <c r="K8" s="129"/>
      <c r="L8" s="129"/>
      <c r="M8" s="129"/>
      <c r="N8" s="129"/>
      <c r="O8" s="135"/>
    </row>
    <row r="9" spans="1:17" ht="16.5" customHeight="1" thickTop="1">
      <c r="A9" s="11" t="s">
        <v>9</v>
      </c>
      <c r="B9" s="65"/>
      <c r="C9" s="65"/>
      <c r="D9" s="66"/>
      <c r="E9" s="19"/>
      <c r="F9" s="67"/>
      <c r="I9" s="15"/>
      <c r="J9" s="15"/>
      <c r="K9" s="166" t="s">
        <v>67</v>
      </c>
      <c r="L9" s="166"/>
      <c r="M9" s="166"/>
      <c r="N9" s="166"/>
      <c r="O9" s="166"/>
      <c r="P9" s="15"/>
      <c r="Q9" s="42"/>
    </row>
    <row r="10" spans="1:17" ht="12.75">
      <c r="A10" s="11" t="s">
        <v>74</v>
      </c>
      <c r="B10" s="70">
        <v>300</v>
      </c>
      <c r="C10" s="71" t="s">
        <v>65</v>
      </c>
      <c r="D10" s="16">
        <v>1</v>
      </c>
      <c r="E10" s="19" t="s">
        <v>79</v>
      </c>
      <c r="F10" s="87">
        <f>O4</f>
        <v>139.9999999999998</v>
      </c>
      <c r="G10" s="21">
        <f>B10*D10*F10</f>
        <v>41999.99999999994</v>
      </c>
      <c r="I10" s="22" t="s">
        <v>59</v>
      </c>
      <c r="J10" s="22"/>
      <c r="K10" s="23" t="s">
        <v>50</v>
      </c>
      <c r="L10" s="24" t="s">
        <v>51</v>
      </c>
      <c r="M10" s="25" t="s">
        <v>52</v>
      </c>
      <c r="N10" s="26" t="s">
        <v>107</v>
      </c>
      <c r="O10" s="27" t="s">
        <v>103</v>
      </c>
      <c r="P10" s="22" t="s">
        <v>105</v>
      </c>
      <c r="Q10" s="42"/>
    </row>
    <row r="11" spans="1:17" ht="12.75">
      <c r="A11" s="11" t="s">
        <v>75</v>
      </c>
      <c r="B11" s="70">
        <v>300</v>
      </c>
      <c r="C11" s="71" t="s">
        <v>65</v>
      </c>
      <c r="D11" s="16">
        <v>1</v>
      </c>
      <c r="E11" s="19" t="s">
        <v>79</v>
      </c>
      <c r="F11" s="87">
        <f>O5</f>
        <v>210</v>
      </c>
      <c r="G11" s="21">
        <f>B11*D11*F11</f>
        <v>63000</v>
      </c>
      <c r="I11" s="68" t="s">
        <v>58</v>
      </c>
      <c r="J11" s="19"/>
      <c r="K11" s="29" t="s">
        <v>90</v>
      </c>
      <c r="L11" s="30" t="s">
        <v>91</v>
      </c>
      <c r="M11" s="152">
        <v>60</v>
      </c>
      <c r="N11" s="162">
        <v>15</v>
      </c>
      <c r="O11" s="160">
        <f>M11*N11</f>
        <v>900</v>
      </c>
      <c r="P11" s="158">
        <f>O11/2000</f>
        <v>0.45</v>
      </c>
      <c r="Q11" s="127"/>
    </row>
    <row r="12" spans="1:17" ht="12.75">
      <c r="A12" s="11" t="s">
        <v>78</v>
      </c>
      <c r="B12" s="70">
        <v>300</v>
      </c>
      <c r="C12" s="71" t="s">
        <v>65</v>
      </c>
      <c r="D12" s="78">
        <f>P11</f>
        <v>0.45</v>
      </c>
      <c r="E12" s="19" t="s">
        <v>40</v>
      </c>
      <c r="F12" s="20">
        <f>0.1*2000</f>
        <v>200</v>
      </c>
      <c r="G12" s="21">
        <f>B12*F12*D12</f>
        <v>27000</v>
      </c>
      <c r="I12" s="128" t="s">
        <v>92</v>
      </c>
      <c r="J12" s="24"/>
      <c r="K12" s="45"/>
      <c r="L12" s="46"/>
      <c r="M12" s="153">
        <v>30</v>
      </c>
      <c r="N12" s="163">
        <v>10</v>
      </c>
      <c r="O12" s="161">
        <f>M12*N12</f>
        <v>300</v>
      </c>
      <c r="P12" s="159">
        <f>O12/2000</f>
        <v>0.15</v>
      </c>
      <c r="Q12" s="127"/>
    </row>
    <row r="13" spans="1:17" ht="12.75">
      <c r="A13" s="11" t="s">
        <v>80</v>
      </c>
      <c r="B13" s="70">
        <v>262</v>
      </c>
      <c r="C13" s="71" t="s">
        <v>66</v>
      </c>
      <c r="D13" s="78">
        <f>P12</f>
        <v>0.15</v>
      </c>
      <c r="E13" s="19" t="s">
        <v>40</v>
      </c>
      <c r="F13" s="20">
        <v>200</v>
      </c>
      <c r="G13" s="21">
        <f>B13*F13*D13</f>
        <v>7860</v>
      </c>
      <c r="I13" s="42"/>
      <c r="J13" s="136"/>
      <c r="K13" s="103"/>
      <c r="L13" s="104"/>
      <c r="M13" s="132"/>
      <c r="N13" s="106"/>
      <c r="O13" s="107"/>
      <c r="P13" s="137"/>
      <c r="Q13" s="42"/>
    </row>
    <row r="14" spans="1:15" ht="12.75">
      <c r="A14" s="11" t="s">
        <v>76</v>
      </c>
      <c r="B14" s="70">
        <v>300</v>
      </c>
      <c r="C14" s="71" t="s">
        <v>65</v>
      </c>
      <c r="D14" s="90"/>
      <c r="E14" s="19" t="s">
        <v>77</v>
      </c>
      <c r="F14" s="20">
        <v>0.39</v>
      </c>
      <c r="G14" s="21">
        <f>B14*F14*D14</f>
        <v>0</v>
      </c>
      <c r="K14" s="86"/>
      <c r="L14" s="19"/>
      <c r="M14" s="94"/>
      <c r="N14" s="87"/>
      <c r="O14" s="88"/>
    </row>
    <row r="15" spans="1:15" ht="12.75">
      <c r="A15" s="11" t="s">
        <v>11</v>
      </c>
      <c r="B15" s="70">
        <v>300</v>
      </c>
      <c r="C15" s="71" t="s">
        <v>65</v>
      </c>
      <c r="D15" s="93">
        <f>O11</f>
        <v>900</v>
      </c>
      <c r="E15" s="19" t="s">
        <v>10</v>
      </c>
      <c r="F15" s="20">
        <v>0.12</v>
      </c>
      <c r="G15" s="21">
        <f>B15*F15*D15</f>
        <v>32400</v>
      </c>
      <c r="K15" s="86"/>
      <c r="L15" s="19"/>
      <c r="M15" s="94"/>
      <c r="N15" s="87"/>
      <c r="O15" s="88"/>
    </row>
    <row r="16" spans="1:15" ht="12.75">
      <c r="A16" s="11" t="s">
        <v>12</v>
      </c>
      <c r="B16" s="70">
        <v>300</v>
      </c>
      <c r="C16" s="71" t="s">
        <v>65</v>
      </c>
      <c r="D16" s="16">
        <v>1</v>
      </c>
      <c r="E16" s="19" t="s">
        <v>44</v>
      </c>
      <c r="F16" s="20">
        <v>1.05</v>
      </c>
      <c r="G16" s="21">
        <f>B16*D16*F16</f>
        <v>315</v>
      </c>
      <c r="K16" s="86"/>
      <c r="L16" s="19"/>
      <c r="M16" s="17"/>
      <c r="N16" s="87"/>
      <c r="O16" s="88"/>
    </row>
    <row r="17" spans="1:15" ht="12.75">
      <c r="A17" s="11" t="s">
        <v>13</v>
      </c>
      <c r="B17" s="70">
        <v>300</v>
      </c>
      <c r="C17" s="71" t="s">
        <v>65</v>
      </c>
      <c r="D17" s="16">
        <v>1</v>
      </c>
      <c r="E17" s="19" t="s">
        <v>45</v>
      </c>
      <c r="F17" s="20">
        <v>1</v>
      </c>
      <c r="G17" s="21">
        <f>B17*D17*F17</f>
        <v>300</v>
      </c>
      <c r="K17" s="86"/>
      <c r="L17" s="19"/>
      <c r="M17" s="17"/>
      <c r="N17" s="87"/>
      <c r="O17" s="88"/>
    </row>
    <row r="18" spans="1:15" ht="12.75">
      <c r="A18" s="11" t="s">
        <v>14</v>
      </c>
      <c r="B18" s="71"/>
      <c r="C18" s="71"/>
      <c r="D18" s="16">
        <v>2000</v>
      </c>
      <c r="E18" s="19" t="s">
        <v>31</v>
      </c>
      <c r="F18" s="20">
        <v>5</v>
      </c>
      <c r="G18" s="21">
        <f>PRODUCT(B18,D18:F18)</f>
        <v>10000</v>
      </c>
      <c r="K18" s="86"/>
      <c r="L18" s="19"/>
      <c r="M18" s="17"/>
      <c r="N18" s="87"/>
      <c r="O18" s="88"/>
    </row>
    <row r="19" spans="1:15" ht="12.75">
      <c r="A19" s="11" t="s">
        <v>15</v>
      </c>
      <c r="B19" s="70">
        <v>300</v>
      </c>
      <c r="C19" s="71" t="s">
        <v>65</v>
      </c>
      <c r="D19" s="16">
        <v>1</v>
      </c>
      <c r="E19" s="19" t="s">
        <v>47</v>
      </c>
      <c r="F19" s="20">
        <v>10.5</v>
      </c>
      <c r="G19" s="21">
        <f>F19*D19*B19</f>
        <v>3150</v>
      </c>
      <c r="K19" s="86"/>
      <c r="L19" s="19"/>
      <c r="M19" s="17"/>
      <c r="N19" s="87"/>
      <c r="O19" s="88"/>
    </row>
    <row r="20" spans="1:15" ht="12.75">
      <c r="A20" s="11" t="s">
        <v>73</v>
      </c>
      <c r="B20" s="70">
        <v>4</v>
      </c>
      <c r="C20" s="71" t="s">
        <v>49</v>
      </c>
      <c r="D20" s="16">
        <v>1</v>
      </c>
      <c r="E20" s="19" t="s">
        <v>47</v>
      </c>
      <c r="F20" s="20">
        <v>1500</v>
      </c>
      <c r="G20" s="21">
        <f>F20*D20*B20</f>
        <v>6000</v>
      </c>
      <c r="K20" s="86"/>
      <c r="L20" s="19"/>
      <c r="M20" s="17"/>
      <c r="N20" s="87"/>
      <c r="O20" s="88"/>
    </row>
    <row r="21" spans="1:17" ht="12.75">
      <c r="A21" s="11" t="s">
        <v>16</v>
      </c>
      <c r="B21" s="70">
        <v>4</v>
      </c>
      <c r="C21" s="71" t="s">
        <v>48</v>
      </c>
      <c r="D21" s="16">
        <v>1</v>
      </c>
      <c r="E21" s="19" t="s">
        <v>47</v>
      </c>
      <c r="F21" s="20">
        <v>2058</v>
      </c>
      <c r="G21" s="21">
        <f>F21*D21*B21</f>
        <v>8232</v>
      </c>
      <c r="I21" s="138"/>
      <c r="J21" s="138"/>
      <c r="K21" s="139"/>
      <c r="L21" s="140"/>
      <c r="M21" s="141"/>
      <c r="N21" s="142"/>
      <c r="O21" s="143"/>
      <c r="P21" s="138"/>
      <c r="Q21" s="138"/>
    </row>
    <row r="22" spans="1:15" ht="12.75">
      <c r="A22" s="11" t="s">
        <v>108</v>
      </c>
      <c r="B22" s="70">
        <v>300</v>
      </c>
      <c r="C22" s="71" t="s">
        <v>65</v>
      </c>
      <c r="D22" s="93">
        <v>1</v>
      </c>
      <c r="E22" s="19" t="s">
        <v>47</v>
      </c>
      <c r="F22" s="20">
        <f>9000/300</f>
        <v>30</v>
      </c>
      <c r="G22" s="21">
        <f>F22*D22*B22</f>
        <v>9000</v>
      </c>
      <c r="K22" s="86"/>
      <c r="L22" s="19"/>
      <c r="M22" s="94"/>
      <c r="N22" s="87"/>
      <c r="O22" s="88"/>
    </row>
    <row r="23" spans="1:15" ht="12.75">
      <c r="A23" s="11" t="s">
        <v>32</v>
      </c>
      <c r="B23" s="65"/>
      <c r="C23" s="65"/>
      <c r="D23" s="93">
        <v>25000</v>
      </c>
      <c r="E23" s="19" t="s">
        <v>31</v>
      </c>
      <c r="F23" s="20">
        <v>0.56</v>
      </c>
      <c r="G23" s="21">
        <f>PRODUCT(D23:F23)</f>
        <v>14000.000000000002</v>
      </c>
      <c r="K23" s="86"/>
      <c r="L23" s="19"/>
      <c r="M23" s="94"/>
      <c r="N23" s="87"/>
      <c r="O23" s="88"/>
    </row>
    <row r="24" spans="1:17" ht="12.75">
      <c r="A24" s="11" t="s">
        <v>81</v>
      </c>
      <c r="B24" s="65"/>
      <c r="C24" s="65"/>
      <c r="D24" s="93">
        <v>10000</v>
      </c>
      <c r="E24" s="19" t="s">
        <v>31</v>
      </c>
      <c r="F24" s="20">
        <v>0.2</v>
      </c>
      <c r="G24" s="21">
        <f>PRODUCT(D24:F24)</f>
        <v>2000</v>
      </c>
      <c r="I24" s="138"/>
      <c r="J24" s="138"/>
      <c r="K24" s="139"/>
      <c r="L24" s="140"/>
      <c r="M24" s="144"/>
      <c r="N24" s="142"/>
      <c r="O24" s="143"/>
      <c r="P24" s="138"/>
      <c r="Q24" s="138"/>
    </row>
    <row r="25" spans="1:15" ht="12.75">
      <c r="A25" s="11" t="s">
        <v>17</v>
      </c>
      <c r="B25" s="65"/>
      <c r="C25" s="65"/>
      <c r="D25" s="16">
        <v>1</v>
      </c>
      <c r="E25" s="19" t="s">
        <v>39</v>
      </c>
      <c r="F25" s="20">
        <v>532</v>
      </c>
      <c r="G25" s="21">
        <f>PRODUCT(D25:F25)</f>
        <v>532</v>
      </c>
      <c r="K25" s="86"/>
      <c r="L25" s="19"/>
      <c r="M25" s="17"/>
      <c r="N25" s="87"/>
      <c r="O25" s="88"/>
    </row>
    <row r="26" spans="1:15" ht="12.75">
      <c r="A26" s="11" t="s">
        <v>36</v>
      </c>
      <c r="B26" s="65"/>
      <c r="C26" s="65"/>
      <c r="D26" s="95">
        <v>70000</v>
      </c>
      <c r="E26" s="96">
        <v>100</v>
      </c>
      <c r="F26" s="20">
        <v>4.75</v>
      </c>
      <c r="G26" s="21">
        <f>+D26*(F26/100)</f>
        <v>3325</v>
      </c>
      <c r="K26" s="103"/>
      <c r="L26" s="104"/>
      <c r="M26" s="105"/>
      <c r="N26" s="106"/>
      <c r="O26" s="107"/>
    </row>
    <row r="27" spans="1:15" ht="12.75">
      <c r="A27" s="97" t="s">
        <v>18</v>
      </c>
      <c r="B27" s="98"/>
      <c r="C27" s="98"/>
      <c r="D27" s="99"/>
      <c r="E27" s="100"/>
      <c r="F27" s="101"/>
      <c r="G27" s="102">
        <f>SUM(G10:G26)</f>
        <v>229113.99999999994</v>
      </c>
      <c r="K27" s="103"/>
      <c r="L27" s="104"/>
      <c r="M27" s="108"/>
      <c r="N27" s="109"/>
      <c r="O27" s="110"/>
    </row>
    <row r="28" spans="1:15" ht="12.75">
      <c r="A28" s="97" t="s">
        <v>19</v>
      </c>
      <c r="B28" s="98"/>
      <c r="C28" s="98"/>
      <c r="D28" s="99"/>
      <c r="E28" s="100"/>
      <c r="F28" s="101"/>
      <c r="G28" s="102">
        <f>+G8-G27</f>
        <v>-80977.73289999994</v>
      </c>
      <c r="K28" s="103"/>
      <c r="L28" s="104"/>
      <c r="M28" s="108"/>
      <c r="N28" s="109"/>
      <c r="O28" s="110"/>
    </row>
    <row r="29" spans="1:15" ht="12.75">
      <c r="A29" s="11" t="s">
        <v>20</v>
      </c>
      <c r="K29" s="103"/>
      <c r="L29" s="104"/>
      <c r="M29" s="108"/>
      <c r="N29" s="109"/>
      <c r="O29" s="122"/>
    </row>
    <row r="30" spans="1:15" ht="12.75">
      <c r="A30" s="11" t="s">
        <v>21</v>
      </c>
      <c r="K30" s="103"/>
      <c r="L30" s="104"/>
      <c r="M30" s="108"/>
      <c r="N30" s="109"/>
      <c r="O30" s="122"/>
    </row>
    <row r="31" spans="1:15" ht="12.75">
      <c r="A31" s="11" t="s">
        <v>22</v>
      </c>
      <c r="G31" s="20">
        <v>6000</v>
      </c>
      <c r="K31" s="103"/>
      <c r="L31" s="104"/>
      <c r="M31" s="108"/>
      <c r="N31" s="109"/>
      <c r="O31" s="106"/>
    </row>
    <row r="32" spans="1:15" ht="12.75">
      <c r="A32" s="11" t="s">
        <v>23</v>
      </c>
      <c r="G32" s="20">
        <v>2000</v>
      </c>
      <c r="K32" s="103"/>
      <c r="L32" s="104"/>
      <c r="M32" s="108"/>
      <c r="N32" s="109"/>
      <c r="O32" s="106"/>
    </row>
    <row r="33" spans="1:15" ht="12.75">
      <c r="A33" s="11" t="s">
        <v>24</v>
      </c>
      <c r="G33" s="20"/>
      <c r="K33" s="103"/>
      <c r="L33" s="104"/>
      <c r="M33" s="108"/>
      <c r="N33" s="109"/>
      <c r="O33" s="106"/>
    </row>
    <row r="34" spans="1:15" ht="12.75">
      <c r="A34" s="11" t="s">
        <v>25</v>
      </c>
      <c r="G34" s="20">
        <v>27515</v>
      </c>
      <c r="K34" s="103"/>
      <c r="L34" s="104"/>
      <c r="M34" s="108"/>
      <c r="N34" s="109"/>
      <c r="O34" s="106"/>
    </row>
    <row r="35" spans="1:15" ht="12.75">
      <c r="A35" s="97" t="s">
        <v>26</v>
      </c>
      <c r="B35" s="111"/>
      <c r="C35" s="111"/>
      <c r="D35" s="99"/>
      <c r="E35" s="100"/>
      <c r="F35" s="101"/>
      <c r="G35" s="102">
        <f>SUM(G31:G34)</f>
        <v>35515</v>
      </c>
      <c r="K35" s="103"/>
      <c r="L35" s="104"/>
      <c r="M35" s="108"/>
      <c r="N35" s="109"/>
      <c r="O35" s="110"/>
    </row>
    <row r="36" spans="1:15" ht="12.75">
      <c r="A36" s="97" t="s">
        <v>27</v>
      </c>
      <c r="B36" s="111"/>
      <c r="C36" s="111"/>
      <c r="D36" s="99"/>
      <c r="E36" s="100"/>
      <c r="F36" s="101"/>
      <c r="G36" s="102">
        <f>+G27+G35</f>
        <v>264628.99999999994</v>
      </c>
      <c r="K36" s="103"/>
      <c r="L36" s="104"/>
      <c r="M36" s="108"/>
      <c r="N36" s="109"/>
      <c r="O36" s="110"/>
    </row>
    <row r="37" spans="1:15" ht="13.5" thickBot="1">
      <c r="A37" s="52" t="s">
        <v>28</v>
      </c>
      <c r="B37" s="112"/>
      <c r="C37" s="112"/>
      <c r="D37" s="113"/>
      <c r="E37" s="114"/>
      <c r="F37" s="115"/>
      <c r="G37" s="57">
        <f>+G8-G36</f>
        <v>-116492.73289999994</v>
      </c>
      <c r="K37" s="103"/>
      <c r="L37" s="104"/>
      <c r="M37" s="108"/>
      <c r="N37" s="109"/>
      <c r="O37" s="110"/>
    </row>
    <row r="38" ht="13.5" thickTop="1"/>
  </sheetData>
  <sheetProtection/>
  <mergeCells count="2">
    <mergeCell ref="K2:O2"/>
    <mergeCell ref="K9:O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UCCE Shasta</dc:creator>
  <cp:keywords/>
  <dc:description/>
  <cp:lastModifiedBy>Michele L Searcy</cp:lastModifiedBy>
  <cp:lastPrinted>2014-03-14T21:47:59Z</cp:lastPrinted>
  <dcterms:created xsi:type="dcterms:W3CDTF">2014-01-22T16:54:20Z</dcterms:created>
  <dcterms:modified xsi:type="dcterms:W3CDTF">2014-03-28T18:12:27Z</dcterms:modified>
  <cp:category/>
  <cp:version/>
  <cp:contentType/>
  <cp:contentStatus/>
</cp:coreProperties>
</file>